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unier\OneDrive\Bureau\"/>
    </mc:Choice>
  </mc:AlternateContent>
  <bookViews>
    <workbookView xWindow="0" yWindow="0" windowWidth="12860" windowHeight="3120"/>
  </bookViews>
  <sheets>
    <sheet name="Mission 1A" sheetId="1" r:id="rId1"/>
    <sheet name="Mission 1B" sheetId="2" r:id="rId2"/>
    <sheet name="Mission 1C" sheetId="10" r:id="rId3"/>
    <sheet name="Mission 2A" sheetId="4" r:id="rId4"/>
    <sheet name="Mission 2B" sheetId="11" r:id="rId5"/>
    <sheet name="Mission 3A" sheetId="8" r:id="rId6"/>
    <sheet name="Mission 3B" sheetId="6" r:id="rId7"/>
    <sheet name="Mission 4" sheetId="13" r:id="rId8"/>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98" i="8" l="1"/>
  <c r="G64" i="8"/>
  <c r="G63" i="8"/>
  <c r="F62" i="8"/>
  <c r="F70" i="8"/>
  <c r="E56" i="8"/>
  <c r="F51" i="8"/>
  <c r="F52" i="8" s="1"/>
  <c r="F53" i="8" s="1"/>
  <c r="F56" i="8" s="1"/>
  <c r="F68" i="8" s="1"/>
  <c r="F47" i="2"/>
  <c r="F20" i="10"/>
  <c r="E36" i="2"/>
  <c r="F28" i="2"/>
  <c r="E16" i="2"/>
  <c r="F19" i="2" s="1"/>
  <c r="E4" i="2"/>
  <c r="F5" i="2" s="1"/>
  <c r="E36" i="1"/>
  <c r="C51" i="8" l="1"/>
  <c r="E17" i="2"/>
  <c r="F18" i="2" s="1"/>
  <c r="C52" i="8" l="1"/>
  <c r="C53" i="8"/>
  <c r="C56" i="8" s="1"/>
  <c r="F67" i="8" s="1"/>
</calcChain>
</file>

<file path=xl/sharedStrings.xml><?xml version="1.0" encoding="utf-8"?>
<sst xmlns="http://schemas.openxmlformats.org/spreadsheetml/2006/main" count="219" uniqueCount="195">
  <si>
    <t>AC</t>
  </si>
  <si>
    <t>TVA déductible ABS</t>
  </si>
  <si>
    <t>OD</t>
  </si>
  <si>
    <t>BQ</t>
  </si>
  <si>
    <t>Banque</t>
  </si>
  <si>
    <t>(…) (suite du cours sur le site)</t>
  </si>
  <si>
    <t>Principe de prudence :</t>
  </si>
  <si>
    <t>Il faut enregistrer en comptabilité tous les éléments probables ou certains susceptibles de diminuer la valeur du patrimoine ou de menacer la situation à venir de l’entreprise. Par contre, les éléments susceptibles d’enrichir l’entreprise ne sont pas pris en compte.</t>
  </si>
  <si>
    <t>Si vous avez des difficultés avec les principes comptables, vous avez le cours correspondant sur la page suivante : https://www.comprendre-la-compta-gestion.com/p2-contr%C3%B4le-et-production-de-l-info ; dans le chapitre 1</t>
  </si>
  <si>
    <t>Compte d'attente</t>
  </si>
  <si>
    <t>D’après le principe d’indépendance (ou de séparation) des exercices, les comptes d’un exercice</t>
  </si>
  <si>
    <t>doivent comprendre :</t>
  </si>
  <si>
    <t>- tous les produits et charges concernant cet exercice, y compris ceux non encore facturés ;</t>
  </si>
  <si>
    <t>- uniquement les produits et charges concernant cet exercice, en excluant donc les produits et</t>
  </si>
  <si>
    <t>charges déjà enregistrés (car facturés), mais qui intéressent l’exercice suivant.</t>
  </si>
  <si>
    <t>Si vous avez des difficultés , vous avez le cours correspondant sur la page suivante : https://www.comprendre-la-compta-gestion.com/p2-contr%C3%B4le-et-production-de-l-info ; dans le chapitre 12</t>
  </si>
  <si>
    <t>Ce document est une proposition de corrigé. Il est fourni à titre indicatif proposé par le site www.comprendre-la-compta-gestion.com</t>
  </si>
  <si>
    <t>445662 = 2 493,76* 20% = 498,75</t>
  </si>
  <si>
    <t xml:space="preserve">602611 =  1 560,00*0,95 = 1 482,00 </t>
  </si>
  <si>
    <t>602300 = 1 065,00*0,95 = 1 011,75</t>
  </si>
  <si>
    <t>Le compte auxiliaire respecte la codification de l’entreprise</t>
  </si>
  <si>
    <t>Les réductions commerciales sont comptabilisées au net commercial.</t>
  </si>
  <si>
    <t>Si vous avez des difficultés , vous avez le cours correspondant sur la page suivante : https://www.comprendre-la-compta-gestion.com/p1-contr%C3%B4le-et-traitement-comptable   ; dans le chapitre 9</t>
  </si>
  <si>
    <t>401F9EM</t>
  </si>
  <si>
    <t>AV46 Embaltout</t>
  </si>
  <si>
    <t>Emballages perdus France</t>
  </si>
  <si>
    <t>Frs Embaltout</t>
  </si>
  <si>
    <t>Dans ce cas, la facture d’avoir s’enregistre à l’inverse de la facture de doit correspondante.</t>
  </si>
  <si>
    <t>La comptabilisation d’un avoir pour retour de marchandises et rectification d'erreur:</t>
  </si>
  <si>
    <t>(…)</t>
  </si>
  <si>
    <t>09.12</t>
  </si>
  <si>
    <t>401F9T</t>
  </si>
  <si>
    <t>Frs TransEDI</t>
  </si>
  <si>
    <t>Fact n° FA7508 TransEDI</t>
  </si>
  <si>
    <t>Télétransmission EDI - Abonnement</t>
  </si>
  <si>
    <t>TVA en attente de décaissements</t>
  </si>
  <si>
    <t>Régime des encaissements du fournisseurs : TVA déductible au moment du paiement. D'où la TVA en attente.</t>
  </si>
  <si>
    <t>10.12</t>
  </si>
  <si>
    <t>401F9M</t>
  </si>
  <si>
    <t>Frs Maiol</t>
  </si>
  <si>
    <t>TVA due intracom.</t>
  </si>
  <si>
    <t>Emballages perdus UE</t>
  </si>
  <si>
    <t>Fact n° 657-12-21</t>
  </si>
  <si>
    <t xml:space="preserve">Portugal : achat réalisé au sein de l'UE : </t>
  </si>
  <si>
    <t>On parle d’acquisitions intracommunautaires. Ces opérations sont soumises à la TVA française. Dans</t>
  </si>
  <si>
    <t>la mesure où le fournisseur européen ne facture pas la TVA, l’entreprise doit calculer et enregistrer</t>
  </si>
  <si>
    <t>deux TVA distinctes : une TVA à payer (4452. TVA due intracommunautaire) et une TVA déductible sur</t>
  </si>
  <si>
    <t>achats. On parle d’autoliquidation.</t>
  </si>
  <si>
    <t>17.12</t>
  </si>
  <si>
    <t>8.12.</t>
  </si>
  <si>
    <t>Frs Merlin Auto</t>
  </si>
  <si>
    <t>Entretien</t>
  </si>
  <si>
    <t xml:space="preserve">Fact n°F13149 - Merlin Auto </t>
  </si>
  <si>
    <t>Véhicule de tourisme =&gt; TVA non déductible</t>
  </si>
  <si>
    <t>19.12</t>
  </si>
  <si>
    <t>401F9E</t>
  </si>
  <si>
    <t>Frs Exbanor</t>
  </si>
  <si>
    <t>Perte de change</t>
  </si>
  <si>
    <t>Banque populaire</t>
  </si>
  <si>
    <t>Perte de change = 596,6 - 588 = 8,9 €</t>
  </si>
  <si>
    <t>Tous les jours, le cours des monnaies fluctue. Le montant d’une facture d’achat libellé en devise, qu’il</t>
  </si>
  <si>
    <t>faut convertir en euros pour son enregistrement, ne sera pas le même lorsqu’il faudra payer</t>
  </si>
  <si>
    <t>ultérieurement. En effet, à la date du paiement, le cours des monnaies entre elles a certainement</t>
  </si>
  <si>
    <t>changé et l’enregistrement du paiement donnera un montant différent. Parfois, le client y gagne, si le</t>
  </si>
  <si>
    <t>montant à payer est moins élevé qu’à la date d’achat (compte 766 – Gains de change), mais parfois</t>
  </si>
  <si>
    <t>c’est l’inverse, il est perdant (compte 666 – Pertes de change).</t>
  </si>
  <si>
    <t>Paiement Fr Exbanor F6852</t>
  </si>
  <si>
    <t>- Identifier la cause et proposer une solution technique adaptée ;</t>
  </si>
  <si>
    <t>- Régulariser l’écriture comptable correspondant à cette facture</t>
  </si>
  <si>
    <t xml:space="preserve"> - Contrôler l’enregistrement ;</t>
  </si>
  <si>
    <t>La TVA figurant dans l’écriture est au taux réduit de 55,44€</t>
  </si>
  <si>
    <t>La facture du fournisseur mentionne une TVA au taux normal de 201,60 €</t>
  </si>
  <si>
    <t>Erreur de paramétrage dans la fiche « Articles » :  la TVA a été paramétrée au taux réduit.</t>
  </si>
  <si>
    <t xml:space="preserve">      Il faut paramétrer au taux normal (20%)</t>
  </si>
  <si>
    <t>20.12</t>
  </si>
  <si>
    <t>TVA déductible ABS - 20%</t>
  </si>
  <si>
    <t>TVA déductible ABS - 10%</t>
  </si>
  <si>
    <t>401F9B</t>
  </si>
  <si>
    <t>Frs Beauxb.</t>
  </si>
  <si>
    <t>Services bancaires</t>
  </si>
  <si>
    <t>TVA déductible - ABS</t>
  </si>
  <si>
    <t>Calculer le montant annuel versé à monsieur Grellier au titre de son trajet domicile-travail :</t>
  </si>
  <si>
    <t>Loi : la prise en charge des frais de transports publics est au moins égale à 50 % du coût des titres d'abonnement pour le salarié (pour les salariés à temps plein).</t>
  </si>
  <si>
    <t>Abonnement annuel TER : 42 € * 12 = 504 €</t>
  </si>
  <si>
    <t>Prise en charge à hauteur de 50 % : 504 € x 0,5 = 252 € pour l'année</t>
  </si>
  <si>
    <t>Il faur rajouter à cela, le forfait "mobilités durables"</t>
  </si>
  <si>
    <t>0,25 € *(0,5+1,5)*2*5*47 = 235 € pour l'année</t>
  </si>
  <si>
    <t>Total : 235 € + 252 € = 487 €</t>
  </si>
  <si>
    <t>Conséquences sociales en matière de cotisations sociales  :</t>
  </si>
  <si>
    <t>La prise en charge des frais de transports publics est cumulable avec le forfait mobilités durables.</t>
  </si>
  <si>
    <t xml:space="preserve">Dans ce cas, le forfait mobilités durables est exonéré de cotisations sociales jusqu'à 800 € par an et par salarié (pour 2024). Dans le sujet : 600 € pour 2021 </t>
  </si>
  <si>
    <t xml:space="preserve"> 487 € &lt; 600 € d'où une exonération de cotisations sociales sur la totalité.</t>
  </si>
  <si>
    <t>Rédiger la requête SQL permettant de connaître l’identité des salariés et le mode de transport utilisé par chacun.</t>
  </si>
  <si>
    <t>SELECT Matricule, Nom, Type</t>
  </si>
  <si>
    <t>FROM SALARIE, DEPLACER, MOYENTRANSPORT</t>
  </si>
  <si>
    <t>WHERE SALARIE.Matricule = DEPLACER.Matricule</t>
  </si>
  <si>
    <t>AND DEPLACER.Num_Transport = MOYENTRANSPORT.Num_Transport</t>
  </si>
  <si>
    <t>Forme du mail :</t>
  </si>
  <si>
    <t>De : stagiaire@bellefois.fr</t>
  </si>
  <si>
    <t>à : louvette.86@laposte.net</t>
  </si>
  <si>
    <t>Objet : congés payés novembre 2021</t>
  </si>
  <si>
    <t>Le 06 décembre 2021</t>
  </si>
  <si>
    <t>….</t>
  </si>
  <si>
    <t>Cordialement,</t>
  </si>
  <si>
    <t>Le stagiaire</t>
  </si>
  <si>
    <t>Fond :</t>
  </si>
  <si>
    <t>Pour effectuer ce calcul, votre employeur peut tenir compte :</t>
  </si>
  <si>
    <t>Soit de l'horaire réel du mois, méthode la plus juste et reconnue par la jurisprudence</t>
  </si>
  <si>
    <t>Soit du nombre moyen de jours ouvrablesCorrespond à tous les jours de la semaine, à l'exception du jour de repos hebdomadaire (généralement le dimanche) et des jours fériés habituellement non travaillés dans l'entreprise (ou ouvrésJour effectivement travaillé dans une entreprise ou une administration. On en compte 5 par semaine.)</t>
  </si>
  <si>
    <t>Soit du nombre réel de jours ouvrables (ou ouvrés)</t>
  </si>
  <si>
    <t>Indemnité de congés payés est calculée par comparaison entre 2 modes de calcul :</t>
  </si>
  <si>
    <t>Source : https://www.service-public.fr/particuliers/vosdroits/F33359</t>
  </si>
  <si>
    <r>
      <t>Selon la 1</t>
    </r>
    <r>
      <rPr>
        <vertAlign val="superscript"/>
        <sz val="11"/>
        <color theme="4" tint="-0.499984740745262"/>
        <rFont val="Calibri"/>
        <family val="2"/>
        <scheme val="minor"/>
      </rPr>
      <t>re</t>
    </r>
    <r>
      <rPr>
        <sz val="11"/>
        <color theme="4" tint="-0.499984740745262"/>
        <rFont val="Calibri"/>
        <family val="2"/>
        <scheme val="minor"/>
      </rPr>
      <t xml:space="preserve"> méthode (dite du </t>
    </r>
    <r>
      <rPr>
        <b/>
        <i/>
        <sz val="11"/>
        <color theme="4" tint="-0.499984740745262"/>
        <rFont val="Calibri"/>
        <family val="2"/>
        <scheme val="minor"/>
      </rPr>
      <t>1/10</t>
    </r>
    <r>
      <rPr>
        <b/>
        <i/>
        <vertAlign val="superscript"/>
        <sz val="11"/>
        <color theme="4" tint="-0.499984740745262"/>
        <rFont val="Calibri"/>
        <family val="2"/>
        <scheme val="minor"/>
      </rPr>
      <t>e</t>
    </r>
    <r>
      <rPr>
        <sz val="11"/>
        <color theme="4" tint="-0.499984740745262"/>
        <rFont val="Calibri"/>
        <family val="2"/>
        <scheme val="minor"/>
      </rPr>
      <t>), votre indemnité de congés payés est égale à</t>
    </r>
    <r>
      <rPr>
        <b/>
        <sz val="11"/>
        <color theme="4" tint="-0.499984740745262"/>
        <rFont val="Calibri"/>
        <family val="2"/>
        <scheme val="minor"/>
      </rPr>
      <t xml:space="preserve"> 1/10</t>
    </r>
    <r>
      <rPr>
        <b/>
        <vertAlign val="superscript"/>
        <sz val="11"/>
        <color theme="4" tint="-0.499984740745262"/>
        <rFont val="Calibri"/>
        <family val="2"/>
        <scheme val="minor"/>
      </rPr>
      <t>e</t>
    </r>
    <r>
      <rPr>
        <b/>
        <sz val="11"/>
        <color theme="4" tint="-0.499984740745262"/>
        <rFont val="Calibri"/>
        <family val="2"/>
        <scheme val="minor"/>
      </rPr>
      <t xml:space="preserve"> de votre rémunération brute totale </t>
    </r>
    <r>
      <rPr>
        <sz val="11"/>
        <color theme="4" tint="-0.499984740745262"/>
        <rFont val="Calibri"/>
        <family val="2"/>
        <scheme val="minor"/>
      </rPr>
      <t>perçue au cours de votre période de référenceIntervalle durant lequel le salarié doit avoir accompli un temps minimum de travail. Le point de départ de la période prise en compte pour le calcul du droit au congé est fixé au 1er juin de chaque année.</t>
    </r>
  </si>
  <si>
    <r>
      <t>Selon la 2</t>
    </r>
    <r>
      <rPr>
        <vertAlign val="superscript"/>
        <sz val="11"/>
        <color theme="4" tint="-0.499984740745262"/>
        <rFont val="Calibri"/>
        <family val="2"/>
        <scheme val="minor"/>
      </rPr>
      <t>nde</t>
    </r>
    <r>
      <rPr>
        <sz val="11"/>
        <color theme="4" tint="-0.499984740745262"/>
        <rFont val="Calibri"/>
        <family val="2"/>
        <scheme val="minor"/>
      </rPr>
      <t xml:space="preserve"> méthode (dite du </t>
    </r>
    <r>
      <rPr>
        <b/>
        <i/>
        <sz val="11"/>
        <color theme="4" tint="-0.499984740745262"/>
        <rFont val="Calibri"/>
        <family val="2"/>
        <scheme val="minor"/>
      </rPr>
      <t>maintien de salaire</t>
    </r>
    <r>
      <rPr>
        <sz val="11"/>
        <color theme="4" tint="-0.499984740745262"/>
        <rFont val="Calibri"/>
        <family val="2"/>
        <scheme val="minor"/>
      </rPr>
      <t xml:space="preserve">), votre indemnité de congés payés est égale </t>
    </r>
    <r>
      <rPr>
        <b/>
        <sz val="11"/>
        <color theme="4" tint="-0.499984740745262"/>
        <rFont val="Calibri"/>
        <family val="2"/>
        <scheme val="minor"/>
      </rPr>
      <t>à votre rémunération que vous auriez perçue si vous aviez continué à travaille</t>
    </r>
    <r>
      <rPr>
        <sz val="11"/>
        <color theme="4" tint="-0.499984740745262"/>
        <rFont val="Calibri"/>
        <family val="2"/>
        <scheme val="minor"/>
      </rPr>
      <t>r</t>
    </r>
  </si>
  <si>
    <r>
      <t xml:space="preserve">C'est le montant </t>
    </r>
    <r>
      <rPr>
        <b/>
        <sz val="11"/>
        <color theme="4" tint="-0.499984740745262"/>
        <rFont val="Calibri"/>
        <family val="2"/>
        <scheme val="minor"/>
      </rPr>
      <t>le plus avantageux</t>
    </r>
    <r>
      <rPr>
        <sz val="11"/>
        <color theme="4" tint="-0.499984740745262"/>
        <rFont val="Calibri"/>
        <family val="2"/>
        <scheme val="minor"/>
      </rPr>
      <t xml:space="preserve"> qui vous est versé.</t>
    </r>
  </si>
  <si>
    <t xml:space="preserve"> - Méthode de maintien du salaire : ICP totale versée = 214,09 + 1 570,46 + 506,70= 2 291,25 €</t>
  </si>
  <si>
    <t xml:space="preserve"> - Méthode du 1/10ème : ICP totale = 19 100 x 10 % = 1 910 €</t>
  </si>
  <si>
    <t>Le maintien de salaire s’est révélé plus avantageux cette année. D'où l'absence de régularisation.</t>
  </si>
  <si>
    <t>Justifier les coûts d’acquisition saisis dans le module immobilisation du PGI ;</t>
  </si>
  <si>
    <t xml:space="preserve">Sujet : </t>
  </si>
  <si>
    <t>- la SAS Bellefois a choisi de comptabiliser Les frais de formation en charge.</t>
  </si>
  <si>
    <t>- Les frais accessoires sont imputables en totalité à la structure principale.</t>
  </si>
  <si>
    <t xml:space="preserve">- La thermoformeuse FS910, mise en service le 20/12/2021, est composée de deux éléments : la structure principale utilisée par l’entreprise pendant cinq ans et le chargeur automatique qui doit être changé tous les deux ans. </t>
  </si>
  <si>
    <t>- Au catalogue, ce chargeur est proposé au prix HT avant remise de 50 245 €.</t>
  </si>
  <si>
    <t>Module :</t>
  </si>
  <si>
    <t>Coût d'acquisition :</t>
  </si>
  <si>
    <t>Prix d’achat, y compris droits de douane et taxes non récupérables, après déduction des remises,</t>
  </si>
  <si>
    <t>rabais commerciaux et escomptes de règlement</t>
  </si>
  <si>
    <t>Immobilisation : Prix d'achat : 176 500 €</t>
  </si>
  <si>
    <t>Structure principale</t>
  </si>
  <si>
    <t>Composant</t>
  </si>
  <si>
    <t>Prix d'achat</t>
  </si>
  <si>
    <t>Remise 10%</t>
  </si>
  <si>
    <t>Net</t>
  </si>
  <si>
    <t>Forfait</t>
  </si>
  <si>
    <t>Formation</t>
  </si>
  <si>
    <t>-</t>
  </si>
  <si>
    <t>Coût d'acquisition</t>
  </si>
  <si>
    <t xml:space="preserve"> Thermoformeuse - structure principale</t>
  </si>
  <si>
    <t xml:space="preserve"> Thermoformeuse - structure secondaire</t>
  </si>
  <si>
    <t>TVA déductible en attente d'encaissement</t>
  </si>
  <si>
    <t>TVA déductible sur immo.</t>
  </si>
  <si>
    <t>Régularisation thermoformeuse FS910</t>
  </si>
  <si>
    <t>Non demandé : écriture de l'acompte,</t>
  </si>
  <si>
    <t>15.11</t>
  </si>
  <si>
    <t>Acomptes</t>
  </si>
  <si>
    <t>TVA en attente immo</t>
  </si>
  <si>
    <t>Attention, depuis le 1er janvier 2023, la TVA devient exigible</t>
  </si>
  <si>
    <t>lors du décaissement pour le versement d'un acompte</t>
  </si>
  <si>
    <t>30 841 :</t>
  </si>
  <si>
    <t>TVA 20% facture : 32 273 - TVA sur formation 432 - TVA sur acompte 1000</t>
  </si>
  <si>
    <t>Si vous avez des difficultés , vous avez le cours correspondant sur la page suivante : https://www.comprendre-la-compta-gestion.com/p1-contr%C3%B4le-et-traitement-comptable   ; dans le chapitre 9 et le chapitre 10</t>
  </si>
  <si>
    <t>Contrôler le montant des dotations aux amortissements 2021 enregistré au journal des OD, en présentant le détail des calculs.</t>
  </si>
  <si>
    <t xml:space="preserve">Amortissement économique </t>
  </si>
  <si>
    <t>Amortissement fiscal</t>
  </si>
  <si>
    <t>Taux dégressif : 1/5 * 1,75 = 35 %</t>
  </si>
  <si>
    <t>Amortissement dérogatoire</t>
  </si>
  <si>
    <t>3 324,55 - 265,08 = 3 059,47</t>
  </si>
  <si>
    <t>Structure</t>
  </si>
  <si>
    <t>113 984,50*(20 000 / 8 600 000)</t>
  </si>
  <si>
    <t>45 220,50*0,50*11/360 = 690,87</t>
  </si>
  <si>
    <t>11 jours (30 - 20 + 1)</t>
  </si>
  <si>
    <t>113 984,50*0,35*1/12 = 3 324,55</t>
  </si>
  <si>
    <t>Si vous avez des difficultés , vous avez le cours correspondant sur la page suivante : https://www.comprendre-la-compta-gestion.com/p2-contr%C3%B4le-et-production-de-l-info   ; dans le chapitre  7</t>
  </si>
  <si>
    <t>Expliquer, à partir des principes comptables, chacune des deux écritures d’inventaire et justifier les montants.</t>
  </si>
  <si>
    <t>Stock:</t>
  </si>
  <si>
    <t xml:space="preserve"> =&gt; constatation d'une dépréciation</t>
  </si>
  <si>
    <t xml:space="preserve">Pourquoi cette dépréciation ? : </t>
  </si>
  <si>
    <t>Prix de vente prévisionnel inférieur à la valeur comptable</t>
  </si>
  <si>
    <t>Perte de valeur qui nécessite la constatation d’une dépréciation</t>
  </si>
  <si>
    <t>Valeur réelle : 14,40 * 75 produits = 1 080 €</t>
  </si>
  <si>
    <t>Valeur comptable : 19,05 * 75 Produits = 1 428,75 €</t>
  </si>
  <si>
    <t>D'où une dépréciation : 1 080 – 1 428,75 = 348,75</t>
  </si>
  <si>
    <t>La dépréciation ne correspond pas à une perte de valeur « normale » mais à un risque de perte</t>
  </si>
  <si>
    <t>exceptionnel. Elle n’est ni certaine ni irréversible. Les biens peuvent reprendre de la valeur si le risque</t>
  </si>
  <si>
    <t>n’a plus lieu d’être. C’est pourquoi la dépréciation des actifs doit faire l’objet d’un suivi rigoureux.</t>
  </si>
  <si>
    <t>Il y a dépréciation lorsque : Valeur actuelle de l’actif est &lt; à la valeur d’acquisition</t>
  </si>
  <si>
    <t>Si vous avez des difficultés, vous avez le cours correspondant sur la page suivante : https://www.comprendre-la-compta-gestion.com/p2-contr%C3%B4le-et-production-de-l-info ; dans le chapitre 5</t>
  </si>
  <si>
    <t>Assurance :</t>
  </si>
  <si>
    <t>Pour l'opération suivante : le principe d’indépendance des exercices - La vie d’une entreprise est découpée en exercices comptables d’une même durée (un an sauf exception). Les opérations doivent être rattachées à l’exercice qui a vu leur apparition, et ce, quelle que soit leur date de règlement.</t>
  </si>
  <si>
    <t>Calcul : 1 234,00 € *11/12 = 1 131, 17€</t>
  </si>
  <si>
    <t>Assurance Multirisque - Période de couverture du 01 décembre 2021 au 30 novembre 2022</t>
  </si>
  <si>
    <t xml:space="preserve">  =&gt; il faut enlever la période du 01.01.22 au 30.11.22</t>
  </si>
  <si>
    <t xml:space="preserve">  =&gt; la facture est bien sur 2 exercices, 21 et 22.</t>
  </si>
  <si>
    <t xml:space="preserve">Véhicule acquis en 2020 - Emission 90g/km </t>
  </si>
  <si>
    <t>Deuxième « composante air » car véhicule diesel mis en circulation après 2015 : 40 €</t>
  </si>
  <si>
    <t>TOTAL TVS   135 + 40 = 175 €</t>
  </si>
  <si>
    <t>Première composante liée sur le taux d’émission CO2 (WLTP) : 135 € selon sujet</t>
  </si>
  <si>
    <t>La charge d’impôt enregistrée pour la TVS ne sera pas déductible du résultat fiscal (réintégration fiscale).</t>
  </si>
  <si>
    <r>
      <t xml:space="preserve">L’entreprise relève du régime réel normal en matière de TVA, elle devra donc déclarer et télépayer la TVS </t>
    </r>
    <r>
      <rPr>
        <sz val="11"/>
        <color rgb="FFFF0000"/>
        <rFont val="Calibri"/>
        <family val="2"/>
        <scheme val="minor"/>
      </rPr>
      <t xml:space="preserve"> </t>
    </r>
    <r>
      <rPr>
        <sz val="11"/>
        <color theme="1"/>
        <rFont val="Calibri"/>
        <family val="2"/>
        <scheme val="minor"/>
      </rPr>
      <t xml:space="preserve">en janvier 2022. </t>
    </r>
  </si>
  <si>
    <t>Base amortissable : montant TTC car véhicule de tourisme (TVA non déductible)</t>
  </si>
  <si>
    <t>Clio acquise le 10 Mai 2020 soit véhicule acquis avant le 1.01.2021 et depuis le 01.03.2020</t>
  </si>
  <si>
    <r>
      <t>Taux Co² de 90 g/ km = p</t>
    </r>
    <r>
      <rPr>
        <sz val="11"/>
        <color theme="1"/>
        <rFont val="Calibri"/>
        <family val="2"/>
        <scheme val="minor"/>
      </rPr>
      <t>lafond de déductibilité des amortissements = 18 300 €</t>
    </r>
  </si>
  <si>
    <t xml:space="preserve">   =&gt; (28 500 – 18 300) x 20 % = 2 040 (Amortissement excédentaire)</t>
  </si>
  <si>
    <t>28 500 = TTC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</si>
</sst>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 #,##0.00\ &quot;€&quot;_-;\-* #,##0.00\ &quot;€&quot;_-;_-* &quot;-&quot;??\ &quot;€&quot;_-;_-@_-"/>
    <numFmt numFmtId="164" formatCode="_-* #,##0.00\ [$€-40C]_-;\-* #,##0.00\ [$€-40C]_-;_-* &quot;-&quot;??\ [$€-40C]_-;_-@_-"/>
  </numFmts>
  <fonts count="22" x14ac:knownFonts="1">
    <font>
      <sz val="11"/>
      <color theme="1"/>
      <name val="Calibri"/>
      <family val="2"/>
      <scheme val="minor"/>
    </font>
    <font>
      <sz val="11"/>
      <color theme="1"/>
      <name val="Calibri"/>
      <family val="2"/>
      <scheme val="minor"/>
    </font>
    <font>
      <b/>
      <sz val="11"/>
      <color theme="1"/>
      <name val="Calibri"/>
      <family val="2"/>
      <scheme val="minor"/>
    </font>
    <font>
      <b/>
      <u/>
      <sz val="11"/>
      <color theme="1"/>
      <name val="Calibri"/>
      <family val="2"/>
      <scheme val="minor"/>
    </font>
    <font>
      <b/>
      <sz val="10"/>
      <color theme="1"/>
      <name val="Arial"/>
      <family val="2"/>
    </font>
    <font>
      <u/>
      <sz val="11"/>
      <color theme="1"/>
      <name val="Calibri"/>
      <family val="2"/>
      <scheme val="minor"/>
    </font>
    <font>
      <sz val="11"/>
      <color theme="4" tint="-0.499984740745262"/>
      <name val="Calibri"/>
      <family val="2"/>
      <scheme val="minor"/>
    </font>
    <font>
      <b/>
      <sz val="12"/>
      <color theme="4" tint="-0.499984740745262"/>
      <name val="Calibri"/>
      <family val="2"/>
      <scheme val="minor"/>
    </font>
    <font>
      <sz val="11"/>
      <name val="Calibri"/>
      <family val="2"/>
      <scheme val="minor"/>
    </font>
    <font>
      <sz val="11"/>
      <color rgb="FFFF0000"/>
      <name val="Calibri"/>
      <family val="2"/>
      <scheme val="minor"/>
    </font>
    <font>
      <sz val="11"/>
      <color theme="4" tint="-0.249977111117893"/>
      <name val="Calibri"/>
      <family val="2"/>
      <scheme val="minor"/>
    </font>
    <font>
      <sz val="11"/>
      <color rgb="FF000000"/>
      <name val="Calibri"/>
      <family val="2"/>
      <scheme val="minor"/>
    </font>
    <font>
      <b/>
      <i/>
      <sz val="11"/>
      <color theme="1"/>
      <name val="Calibri"/>
      <family val="2"/>
      <scheme val="minor"/>
    </font>
    <font>
      <sz val="11"/>
      <color theme="1"/>
      <name val="Calibri"/>
      <family val="2"/>
    </font>
    <font>
      <u/>
      <sz val="11"/>
      <color theme="10"/>
      <name val="Calibri"/>
      <family val="2"/>
      <scheme val="minor"/>
    </font>
    <font>
      <i/>
      <sz val="11"/>
      <color theme="1"/>
      <name val="Calibri"/>
      <family val="2"/>
      <scheme val="minor"/>
    </font>
    <font>
      <vertAlign val="superscript"/>
      <sz val="11"/>
      <color theme="4" tint="-0.499984740745262"/>
      <name val="Calibri"/>
      <family val="2"/>
      <scheme val="minor"/>
    </font>
    <font>
      <b/>
      <i/>
      <sz val="11"/>
      <color theme="4" tint="-0.499984740745262"/>
      <name val="Calibri"/>
      <family val="2"/>
      <scheme val="minor"/>
    </font>
    <font>
      <b/>
      <i/>
      <vertAlign val="superscript"/>
      <sz val="11"/>
      <color theme="4" tint="-0.499984740745262"/>
      <name val="Calibri"/>
      <family val="2"/>
      <scheme val="minor"/>
    </font>
    <font>
      <b/>
      <sz val="11"/>
      <color theme="4" tint="-0.499984740745262"/>
      <name val="Calibri"/>
      <family val="2"/>
      <scheme val="minor"/>
    </font>
    <font>
      <b/>
      <vertAlign val="superscript"/>
      <sz val="11"/>
      <color theme="4" tint="-0.499984740745262"/>
      <name val="Calibri"/>
      <family val="2"/>
      <scheme val="minor"/>
    </font>
    <font>
      <sz val="11"/>
      <color rgb="FF263C46"/>
      <name val="Calibri"/>
      <family val="2"/>
      <scheme val="minor"/>
    </font>
  </fonts>
  <fills count="2">
    <fill>
      <patternFill patternType="none"/>
    </fill>
    <fill>
      <patternFill patternType="gray125"/>
    </fill>
  </fills>
  <borders count="6">
    <border>
      <left/>
      <right/>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bottom/>
      <diagonal/>
    </border>
    <border>
      <left/>
      <right/>
      <top style="thin">
        <color indexed="64"/>
      </top>
      <bottom/>
      <diagonal/>
    </border>
  </borders>
  <cellStyleXfs count="3">
    <xf numFmtId="0" fontId="0" fillId="0" borderId="0"/>
    <xf numFmtId="44" fontId="1" fillId="0" borderId="0" applyFont="0" applyFill="0" applyBorder="0" applyAlignment="0" applyProtection="0"/>
    <xf numFmtId="0" fontId="14" fillId="0" borderId="0" applyNumberFormat="0" applyFill="0" applyBorder="0" applyAlignment="0" applyProtection="0"/>
  </cellStyleXfs>
  <cellXfs count="53">
    <xf numFmtId="0" fontId="0" fillId="0" borderId="0" xfId="0"/>
    <xf numFmtId="0" fontId="0" fillId="0" borderId="1" xfId="0" applyBorder="1"/>
    <xf numFmtId="0" fontId="0" fillId="0" borderId="0" xfId="0" applyBorder="1"/>
    <xf numFmtId="164" fontId="0" fillId="0" borderId="1" xfId="0" applyNumberFormat="1" applyBorder="1"/>
    <xf numFmtId="164" fontId="0" fillId="0" borderId="2" xfId="0" applyNumberFormat="1" applyBorder="1"/>
    <xf numFmtId="164" fontId="0" fillId="0" borderId="3" xfId="0" applyNumberFormat="1" applyBorder="1"/>
    <xf numFmtId="164" fontId="0" fillId="0" borderId="0" xfId="0" applyNumberFormat="1"/>
    <xf numFmtId="164" fontId="0" fillId="0" borderId="4" xfId="0" applyNumberFormat="1" applyBorder="1"/>
    <xf numFmtId="0" fontId="2" fillId="0" borderId="0" xfId="0" applyFont="1"/>
    <xf numFmtId="0" fontId="3" fillId="0" borderId="0" xfId="0" applyFont="1"/>
    <xf numFmtId="0" fontId="4" fillId="0" borderId="0" xfId="0" applyFont="1" applyAlignment="1">
      <alignment vertical="center"/>
    </xf>
    <xf numFmtId="0" fontId="5" fillId="0" borderId="0" xfId="0" applyFont="1"/>
    <xf numFmtId="164" fontId="0" fillId="0" borderId="0" xfId="0" applyNumberFormat="1" applyBorder="1"/>
    <xf numFmtId="0" fontId="0" fillId="0" borderId="0" xfId="0" applyFont="1"/>
    <xf numFmtId="0" fontId="6" fillId="0" borderId="0" xfId="0" applyFont="1"/>
    <xf numFmtId="0" fontId="7" fillId="0" borderId="0" xfId="0" applyFont="1"/>
    <xf numFmtId="0" fontId="0" fillId="0" borderId="0" xfId="0" quotePrefix="1"/>
    <xf numFmtId="164" fontId="0" fillId="0" borderId="0" xfId="0" quotePrefix="1" applyNumberFormat="1"/>
    <xf numFmtId="0" fontId="0" fillId="0" borderId="0" xfId="0" applyFill="1" applyBorder="1"/>
    <xf numFmtId="0" fontId="5" fillId="0" borderId="0" xfId="0" applyFont="1" applyBorder="1"/>
    <xf numFmtId="0" fontId="8" fillId="0" borderId="0" xfId="0" applyFont="1"/>
    <xf numFmtId="0" fontId="9" fillId="0" borderId="0" xfId="0" applyFont="1"/>
    <xf numFmtId="0" fontId="6" fillId="0" borderId="0" xfId="0" applyFont="1" applyBorder="1"/>
    <xf numFmtId="0" fontId="2" fillId="0" borderId="0" xfId="0" applyFont="1" applyBorder="1"/>
    <xf numFmtId="0" fontId="8" fillId="0" borderId="0" xfId="0" applyFont="1" applyBorder="1"/>
    <xf numFmtId="0" fontId="10" fillId="0" borderId="0" xfId="0" applyFont="1"/>
    <xf numFmtId="0" fontId="0" fillId="0" borderId="0" xfId="0" applyAlignment="1">
      <alignment horizontal="right"/>
    </xf>
    <xf numFmtId="0" fontId="0" fillId="0" borderId="0" xfId="0" applyFont="1" applyAlignment="1">
      <alignment horizontal="left" vertical="center" indent="2"/>
    </xf>
    <xf numFmtId="0" fontId="11" fillId="0" borderId="0" xfId="0" applyFont="1" applyAlignment="1">
      <alignment horizontal="left" vertical="center" indent="2"/>
    </xf>
    <xf numFmtId="0" fontId="0" fillId="0" borderId="0" xfId="0" applyAlignment="1">
      <alignment vertical="center"/>
    </xf>
    <xf numFmtId="0" fontId="13" fillId="0" borderId="0" xfId="0" applyFont="1" applyAlignment="1">
      <alignment vertical="center"/>
    </xf>
    <xf numFmtId="0" fontId="8" fillId="0" borderId="0" xfId="2" applyFont="1"/>
    <xf numFmtId="0" fontId="12" fillId="0" borderId="0" xfId="0" applyFont="1" applyAlignment="1">
      <alignment horizontal="justify" vertical="center"/>
    </xf>
    <xf numFmtId="0" fontId="15" fillId="0" borderId="0" xfId="0" applyFont="1" applyAlignment="1">
      <alignment horizontal="justify" vertical="center"/>
    </xf>
    <xf numFmtId="0" fontId="15" fillId="0" borderId="0" xfId="0" applyFont="1"/>
    <xf numFmtId="0" fontId="6" fillId="0" borderId="0" xfId="0" applyFont="1" applyAlignment="1">
      <alignment horizontal="left" vertical="center" indent="1"/>
    </xf>
    <xf numFmtId="0" fontId="0" fillId="0" borderId="5" xfId="0" applyBorder="1"/>
    <xf numFmtId="44" fontId="0" fillId="0" borderId="0" xfId="1" applyFont="1"/>
    <xf numFmtId="44" fontId="0" fillId="0" borderId="5" xfId="1" applyFont="1" applyBorder="1"/>
    <xf numFmtId="44" fontId="0" fillId="0" borderId="0" xfId="1" applyFont="1" applyBorder="1"/>
    <xf numFmtId="9" fontId="0" fillId="0" borderId="0" xfId="1" applyNumberFormat="1" applyFont="1" applyBorder="1"/>
    <xf numFmtId="44" fontId="0" fillId="0" borderId="0" xfId="0" applyNumberFormat="1" applyBorder="1"/>
    <xf numFmtId="44" fontId="0" fillId="0" borderId="0" xfId="1" quotePrefix="1" applyFont="1"/>
    <xf numFmtId="44" fontId="0" fillId="0" borderId="4" xfId="1" applyFont="1" applyBorder="1"/>
    <xf numFmtId="44" fontId="0" fillId="0" borderId="3" xfId="1" applyFont="1" applyBorder="1"/>
    <xf numFmtId="44" fontId="9" fillId="0" borderId="3" xfId="1" applyFont="1" applyBorder="1"/>
    <xf numFmtId="164" fontId="9" fillId="0" borderId="3" xfId="0" applyNumberFormat="1" applyFont="1" applyBorder="1"/>
    <xf numFmtId="44" fontId="0" fillId="0" borderId="0" xfId="0" applyNumberFormat="1"/>
    <xf numFmtId="0" fontId="0" fillId="0" borderId="0" xfId="0" applyFont="1" applyAlignment="1">
      <alignment vertical="center"/>
    </xf>
    <xf numFmtId="0" fontId="0" fillId="0" borderId="0" xfId="0" applyFont="1" applyAlignment="1">
      <alignment horizontal="left" vertical="center" indent="4"/>
    </xf>
    <xf numFmtId="0" fontId="2" fillId="0" borderId="0" xfId="0" applyFont="1" applyAlignment="1">
      <alignment horizontal="left" vertical="center" indent="4"/>
    </xf>
    <xf numFmtId="0" fontId="2" fillId="0" borderId="0" xfId="0" applyFont="1" applyAlignment="1">
      <alignment vertical="center"/>
    </xf>
    <xf numFmtId="0" fontId="21" fillId="0" borderId="0" xfId="0" applyFont="1" applyAlignment="1">
      <alignment vertical="center"/>
    </xf>
  </cellXfs>
  <cellStyles count="3">
    <cellStyle name="Lien hypertexte" xfId="2" builtinId="8"/>
    <cellStyle name="Monétaire"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3" Type="http://schemas.openxmlformats.org/officeDocument/2006/relationships/image" Target="../media/image8.png"/><Relationship Id="rId2" Type="http://schemas.openxmlformats.org/officeDocument/2006/relationships/image" Target="../media/image7.png"/><Relationship Id="rId1" Type="http://schemas.openxmlformats.org/officeDocument/2006/relationships/image" Target="../media/image6.png"/><Relationship Id="rId5" Type="http://schemas.openxmlformats.org/officeDocument/2006/relationships/image" Target="../media/image10.png"/><Relationship Id="rId4" Type="http://schemas.openxmlformats.org/officeDocument/2006/relationships/image" Target="../media/image9.png"/></Relationships>
</file>

<file path=xl/drawings/_rels/drawing7.xml.rels><?xml version="1.0" encoding="UTF-8" standalone="yes"?>
<Relationships xmlns="http://schemas.openxmlformats.org/package/2006/relationships"><Relationship Id="rId1" Type="http://schemas.openxmlformats.org/officeDocument/2006/relationships/image" Target="../media/image1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2.png"/></Relationships>
</file>

<file path=xl/drawings/drawing1.xml><?xml version="1.0" encoding="utf-8"?>
<xdr:wsDr xmlns:xdr="http://schemas.openxmlformats.org/drawingml/2006/spreadsheetDrawing" xmlns:a="http://schemas.openxmlformats.org/drawingml/2006/main">
  <xdr:twoCellAnchor editAs="oneCell">
    <xdr:from>
      <xdr:col>0</xdr:col>
      <xdr:colOff>665237</xdr:colOff>
      <xdr:row>2</xdr:row>
      <xdr:rowOff>15120</xdr:rowOff>
    </xdr:from>
    <xdr:to>
      <xdr:col>6</xdr:col>
      <xdr:colOff>120952</xdr:colOff>
      <xdr:row>24</xdr:row>
      <xdr:rowOff>5486</xdr:rowOff>
    </xdr:to>
    <xdr:pic>
      <xdr:nvPicPr>
        <xdr:cNvPr id="2" name="Image 1"/>
        <xdr:cNvPicPr>
          <a:picLocks noChangeAspect="1"/>
        </xdr:cNvPicPr>
      </xdr:nvPicPr>
      <xdr:blipFill>
        <a:blip xmlns:r="http://schemas.openxmlformats.org/officeDocument/2006/relationships" r:embed="rId1"/>
        <a:stretch>
          <a:fillRect/>
        </a:stretch>
      </xdr:blipFill>
      <xdr:spPr>
        <a:xfrm>
          <a:off x="665237" y="408215"/>
          <a:ext cx="4686905" cy="3981795"/>
        </a:xfrm>
        <a:prstGeom prst="rect">
          <a:avLst/>
        </a:prstGeom>
      </xdr:spPr>
    </xdr:pic>
    <xdr:clientData/>
  </xdr:twoCellAnchor>
  <xdr:twoCellAnchor>
    <xdr:from>
      <xdr:col>5</xdr:col>
      <xdr:colOff>57079</xdr:colOff>
      <xdr:row>16</xdr:row>
      <xdr:rowOff>156967</xdr:rowOff>
    </xdr:from>
    <xdr:to>
      <xdr:col>7</xdr:col>
      <xdr:colOff>0</xdr:colOff>
      <xdr:row>21</xdr:row>
      <xdr:rowOff>14270</xdr:rowOff>
    </xdr:to>
    <xdr:cxnSp macro="">
      <xdr:nvCxnSpPr>
        <xdr:cNvPr id="4" name="Connecteur droit avec flèche 3"/>
        <xdr:cNvCxnSpPr/>
      </xdr:nvCxnSpPr>
      <xdr:spPr>
        <a:xfrm flipV="1">
          <a:off x="4502079" y="3153596"/>
          <a:ext cx="1491179" cy="78483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149831</xdr:colOff>
      <xdr:row>20</xdr:row>
      <xdr:rowOff>107022</xdr:rowOff>
    </xdr:from>
    <xdr:to>
      <xdr:col>6</xdr:col>
      <xdr:colOff>713484</xdr:colOff>
      <xdr:row>21</xdr:row>
      <xdr:rowOff>107023</xdr:rowOff>
    </xdr:to>
    <xdr:cxnSp macro="">
      <xdr:nvCxnSpPr>
        <xdr:cNvPr id="7" name="Connecteur droit avec flèche 6"/>
        <xdr:cNvCxnSpPr/>
      </xdr:nvCxnSpPr>
      <xdr:spPr>
        <a:xfrm flipV="1">
          <a:off x="4594831" y="3845674"/>
          <a:ext cx="1348484" cy="185506"/>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435225</xdr:colOff>
      <xdr:row>23</xdr:row>
      <xdr:rowOff>78483</xdr:rowOff>
    </xdr:from>
    <xdr:to>
      <xdr:col>3</xdr:col>
      <xdr:colOff>178371</xdr:colOff>
      <xdr:row>24</xdr:row>
      <xdr:rowOff>92753</xdr:rowOff>
    </xdr:to>
    <xdr:cxnSp macro="">
      <xdr:nvCxnSpPr>
        <xdr:cNvPr id="11" name="Connecteur droit avec flèche 10"/>
        <xdr:cNvCxnSpPr/>
      </xdr:nvCxnSpPr>
      <xdr:spPr>
        <a:xfrm flipH="1">
          <a:off x="1962079" y="4373652"/>
          <a:ext cx="777696" cy="19977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608262</xdr:colOff>
      <xdr:row>0</xdr:row>
      <xdr:rowOff>93579</xdr:rowOff>
    </xdr:from>
    <xdr:to>
      <xdr:col>12</xdr:col>
      <xdr:colOff>90541</xdr:colOff>
      <xdr:row>7</xdr:row>
      <xdr:rowOff>125060</xdr:rowOff>
    </xdr:to>
    <xdr:pic>
      <xdr:nvPicPr>
        <xdr:cNvPr id="2" name="Image 1"/>
        <xdr:cNvPicPr>
          <a:picLocks noChangeAspect="1"/>
        </xdr:cNvPicPr>
      </xdr:nvPicPr>
      <xdr:blipFill>
        <a:blip xmlns:r="http://schemas.openxmlformats.org/officeDocument/2006/relationships" r:embed="rId1"/>
        <a:stretch>
          <a:fillRect/>
        </a:stretch>
      </xdr:blipFill>
      <xdr:spPr>
        <a:xfrm>
          <a:off x="5501104" y="93579"/>
          <a:ext cx="4054279" cy="1341586"/>
        </a:xfrm>
        <a:prstGeom prst="rect">
          <a:avLst/>
        </a:prstGeom>
      </xdr:spPr>
    </xdr:pic>
    <xdr:clientData/>
  </xdr:twoCellAnchor>
  <xdr:twoCellAnchor>
    <xdr:from>
      <xdr:col>1</xdr:col>
      <xdr:colOff>360947</xdr:colOff>
      <xdr:row>4</xdr:row>
      <xdr:rowOff>13368</xdr:rowOff>
    </xdr:from>
    <xdr:to>
      <xdr:col>6</xdr:col>
      <xdr:colOff>40105</xdr:colOff>
      <xdr:row>10</xdr:row>
      <xdr:rowOff>40105</xdr:rowOff>
    </xdr:to>
    <xdr:cxnSp macro="">
      <xdr:nvCxnSpPr>
        <xdr:cNvPr id="4" name="Connecteur droit avec flèche 3"/>
        <xdr:cNvCxnSpPr/>
      </xdr:nvCxnSpPr>
      <xdr:spPr>
        <a:xfrm>
          <a:off x="1122947" y="762000"/>
          <a:ext cx="3810000" cy="1149684"/>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304799</xdr:colOff>
      <xdr:row>2</xdr:row>
      <xdr:rowOff>1</xdr:rowOff>
    </xdr:from>
    <xdr:to>
      <xdr:col>10</xdr:col>
      <xdr:colOff>693654</xdr:colOff>
      <xdr:row>14</xdr:row>
      <xdr:rowOff>118883</xdr:rowOff>
    </xdr:to>
    <xdr:pic>
      <xdr:nvPicPr>
        <xdr:cNvPr id="2" name="Image 1"/>
        <xdr:cNvPicPr>
          <a:picLocks noChangeAspect="1"/>
        </xdr:cNvPicPr>
      </xdr:nvPicPr>
      <xdr:blipFill>
        <a:blip xmlns:r="http://schemas.openxmlformats.org/officeDocument/2006/relationships" r:embed="rId1"/>
        <a:stretch>
          <a:fillRect/>
        </a:stretch>
      </xdr:blipFill>
      <xdr:spPr>
        <a:xfrm>
          <a:off x="5689599" y="368301"/>
          <a:ext cx="3436855" cy="2328682"/>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29307</xdr:colOff>
      <xdr:row>1</xdr:row>
      <xdr:rowOff>78154</xdr:rowOff>
    </xdr:from>
    <xdr:to>
      <xdr:col>8</xdr:col>
      <xdr:colOff>56271</xdr:colOff>
      <xdr:row>22</xdr:row>
      <xdr:rowOff>32397</xdr:rowOff>
    </xdr:to>
    <xdr:pic>
      <xdr:nvPicPr>
        <xdr:cNvPr id="2" name="Image 1"/>
        <xdr:cNvPicPr>
          <a:picLocks noChangeAspect="1"/>
        </xdr:cNvPicPr>
      </xdr:nvPicPr>
      <xdr:blipFill>
        <a:blip xmlns:r="http://schemas.openxmlformats.org/officeDocument/2006/relationships" r:embed="rId1"/>
        <a:stretch>
          <a:fillRect/>
        </a:stretch>
      </xdr:blipFill>
      <xdr:spPr>
        <a:xfrm>
          <a:off x="1455615" y="263769"/>
          <a:ext cx="7236656" cy="385216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3</xdr:col>
      <xdr:colOff>608905</xdr:colOff>
      <xdr:row>1</xdr:row>
      <xdr:rowOff>113082</xdr:rowOff>
    </xdr:from>
    <xdr:to>
      <xdr:col>13</xdr:col>
      <xdr:colOff>227839</xdr:colOff>
      <xdr:row>9</xdr:row>
      <xdr:rowOff>159599</xdr:rowOff>
    </xdr:to>
    <xdr:pic>
      <xdr:nvPicPr>
        <xdr:cNvPr id="2" name="Image 1"/>
        <xdr:cNvPicPr>
          <a:picLocks noChangeAspect="1"/>
        </xdr:cNvPicPr>
      </xdr:nvPicPr>
      <xdr:blipFill>
        <a:blip xmlns:r="http://schemas.openxmlformats.org/officeDocument/2006/relationships" r:embed="rId1"/>
        <a:stretch>
          <a:fillRect/>
        </a:stretch>
      </xdr:blipFill>
      <xdr:spPr>
        <a:xfrm>
          <a:off x="4349316" y="295753"/>
          <a:ext cx="7273728" cy="1507887"/>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813641</xdr:colOff>
      <xdr:row>2</xdr:row>
      <xdr:rowOff>51310</xdr:rowOff>
    </xdr:from>
    <xdr:to>
      <xdr:col>5</xdr:col>
      <xdr:colOff>70385</xdr:colOff>
      <xdr:row>19</xdr:row>
      <xdr:rowOff>34587</xdr:rowOff>
    </xdr:to>
    <xdr:pic>
      <xdr:nvPicPr>
        <xdr:cNvPr id="2" name="Image 1"/>
        <xdr:cNvPicPr>
          <a:picLocks noChangeAspect="1"/>
        </xdr:cNvPicPr>
      </xdr:nvPicPr>
      <xdr:blipFill>
        <a:blip xmlns:r="http://schemas.openxmlformats.org/officeDocument/2006/relationships" r:embed="rId1"/>
        <a:stretch>
          <a:fillRect/>
        </a:stretch>
      </xdr:blipFill>
      <xdr:spPr>
        <a:xfrm>
          <a:off x="813641" y="415963"/>
          <a:ext cx="4173279" cy="3082832"/>
        </a:xfrm>
        <a:prstGeom prst="rect">
          <a:avLst/>
        </a:prstGeom>
      </xdr:spPr>
    </xdr:pic>
    <xdr:clientData/>
  </xdr:twoCellAnchor>
  <xdr:twoCellAnchor editAs="oneCell">
    <xdr:from>
      <xdr:col>1</xdr:col>
      <xdr:colOff>148951</xdr:colOff>
      <xdr:row>29</xdr:row>
      <xdr:rowOff>117592</xdr:rowOff>
    </xdr:from>
    <xdr:to>
      <xdr:col>4</xdr:col>
      <xdr:colOff>60935</xdr:colOff>
      <xdr:row>35</xdr:row>
      <xdr:rowOff>165560</xdr:rowOff>
    </xdr:to>
    <xdr:pic>
      <xdr:nvPicPr>
        <xdr:cNvPr id="3" name="Image 2"/>
        <xdr:cNvPicPr>
          <a:picLocks noChangeAspect="1"/>
        </xdr:cNvPicPr>
      </xdr:nvPicPr>
      <xdr:blipFill>
        <a:blip xmlns:r="http://schemas.openxmlformats.org/officeDocument/2006/relationships" r:embed="rId2"/>
        <a:stretch>
          <a:fillRect/>
        </a:stretch>
      </xdr:blipFill>
      <xdr:spPr>
        <a:xfrm>
          <a:off x="909383" y="5346543"/>
          <a:ext cx="2710222" cy="1129819"/>
        </a:xfrm>
        <a:prstGeom prst="rect">
          <a:avLst/>
        </a:prstGeom>
      </xdr:spPr>
    </xdr:pic>
    <xdr:clientData/>
  </xdr:twoCellAnchor>
  <xdr:twoCellAnchor editAs="oneCell">
    <xdr:from>
      <xdr:col>0</xdr:col>
      <xdr:colOff>572283</xdr:colOff>
      <xdr:row>38</xdr:row>
      <xdr:rowOff>125432</xdr:rowOff>
    </xdr:from>
    <xdr:to>
      <xdr:col>7</xdr:col>
      <xdr:colOff>330720</xdr:colOff>
      <xdr:row>42</xdr:row>
      <xdr:rowOff>46432</xdr:rowOff>
    </xdr:to>
    <xdr:pic>
      <xdr:nvPicPr>
        <xdr:cNvPr id="4" name="Image 3"/>
        <xdr:cNvPicPr>
          <a:picLocks noChangeAspect="1"/>
        </xdr:cNvPicPr>
      </xdr:nvPicPr>
      <xdr:blipFill>
        <a:blip xmlns:r="http://schemas.openxmlformats.org/officeDocument/2006/relationships" r:embed="rId3"/>
        <a:stretch>
          <a:fillRect/>
        </a:stretch>
      </xdr:blipFill>
      <xdr:spPr>
        <a:xfrm>
          <a:off x="572283" y="6977160"/>
          <a:ext cx="6529391" cy="642235"/>
        </a:xfrm>
        <a:prstGeom prst="rect">
          <a:avLst/>
        </a:prstGeom>
      </xdr:spPr>
    </xdr:pic>
    <xdr:clientData/>
  </xdr:twoCellAnchor>
  <xdr:twoCellAnchor>
    <xdr:from>
      <xdr:col>3</xdr:col>
      <xdr:colOff>12574</xdr:colOff>
      <xdr:row>47</xdr:row>
      <xdr:rowOff>69159</xdr:rowOff>
    </xdr:from>
    <xdr:to>
      <xdr:col>4</xdr:col>
      <xdr:colOff>408663</xdr:colOff>
      <xdr:row>48</xdr:row>
      <xdr:rowOff>75446</xdr:rowOff>
    </xdr:to>
    <xdr:cxnSp macro="">
      <xdr:nvCxnSpPr>
        <xdr:cNvPr id="6" name="Connecteur droit avec flèche 5"/>
        <xdr:cNvCxnSpPr/>
      </xdr:nvCxnSpPr>
      <xdr:spPr>
        <a:xfrm flipH="1">
          <a:off x="2294802" y="8638515"/>
          <a:ext cx="1225990" cy="188614"/>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559554</xdr:colOff>
      <xdr:row>47</xdr:row>
      <xdr:rowOff>88020</xdr:rowOff>
    </xdr:from>
    <xdr:to>
      <xdr:col>5</xdr:col>
      <xdr:colOff>251485</xdr:colOff>
      <xdr:row>48</xdr:row>
      <xdr:rowOff>106881</xdr:rowOff>
    </xdr:to>
    <xdr:cxnSp macro="">
      <xdr:nvCxnSpPr>
        <xdr:cNvPr id="10" name="Connecteur droit avec flèche 9"/>
        <xdr:cNvCxnSpPr/>
      </xdr:nvCxnSpPr>
      <xdr:spPr>
        <a:xfrm>
          <a:off x="3671683" y="8657376"/>
          <a:ext cx="452673" cy="20118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270347</xdr:colOff>
      <xdr:row>70</xdr:row>
      <xdr:rowOff>119456</xdr:rowOff>
    </xdr:from>
    <xdr:to>
      <xdr:col>8</xdr:col>
      <xdr:colOff>383514</xdr:colOff>
      <xdr:row>70</xdr:row>
      <xdr:rowOff>132030</xdr:rowOff>
    </xdr:to>
    <xdr:cxnSp macro="">
      <xdr:nvCxnSpPr>
        <xdr:cNvPr id="12" name="Connecteur droit avec flèche 11"/>
        <xdr:cNvCxnSpPr/>
      </xdr:nvCxnSpPr>
      <xdr:spPr>
        <a:xfrm>
          <a:off x="5457228" y="12882327"/>
          <a:ext cx="1741534" cy="12574"/>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xdr:col>
      <xdr:colOff>502969</xdr:colOff>
      <xdr:row>83</xdr:row>
      <xdr:rowOff>18862</xdr:rowOff>
    </xdr:from>
    <xdr:to>
      <xdr:col>7</xdr:col>
      <xdr:colOff>42477</xdr:colOff>
      <xdr:row>91</xdr:row>
      <xdr:rowOff>150236</xdr:rowOff>
    </xdr:to>
    <xdr:pic>
      <xdr:nvPicPr>
        <xdr:cNvPr id="13" name="Image 12"/>
        <xdr:cNvPicPr>
          <a:picLocks noChangeAspect="1"/>
        </xdr:cNvPicPr>
      </xdr:nvPicPr>
      <xdr:blipFill>
        <a:blip xmlns:r="http://schemas.openxmlformats.org/officeDocument/2006/relationships" r:embed="rId4"/>
        <a:stretch>
          <a:fillRect/>
        </a:stretch>
      </xdr:blipFill>
      <xdr:spPr>
        <a:xfrm>
          <a:off x="1263712" y="15151981"/>
          <a:ext cx="4953840" cy="1589988"/>
        </a:xfrm>
        <a:prstGeom prst="rect">
          <a:avLst/>
        </a:prstGeom>
      </xdr:spPr>
    </xdr:pic>
    <xdr:clientData/>
  </xdr:twoCellAnchor>
  <xdr:twoCellAnchor editAs="oneCell">
    <xdr:from>
      <xdr:col>6</xdr:col>
      <xdr:colOff>184873</xdr:colOff>
      <xdr:row>92</xdr:row>
      <xdr:rowOff>72343</xdr:rowOff>
    </xdr:from>
    <xdr:to>
      <xdr:col>11</xdr:col>
      <xdr:colOff>59402</xdr:colOff>
      <xdr:row>104</xdr:row>
      <xdr:rowOff>15591</xdr:rowOff>
    </xdr:to>
    <xdr:pic>
      <xdr:nvPicPr>
        <xdr:cNvPr id="19" name="Image 18"/>
        <xdr:cNvPicPr>
          <a:picLocks noChangeAspect="1"/>
        </xdr:cNvPicPr>
      </xdr:nvPicPr>
      <xdr:blipFill>
        <a:blip xmlns:r="http://schemas.openxmlformats.org/officeDocument/2006/relationships" r:embed="rId5"/>
        <a:stretch>
          <a:fillRect/>
        </a:stretch>
      </xdr:blipFill>
      <xdr:spPr>
        <a:xfrm>
          <a:off x="5972215" y="17080697"/>
          <a:ext cx="3853326" cy="2161729"/>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211668</xdr:colOff>
      <xdr:row>2</xdr:row>
      <xdr:rowOff>17639</xdr:rowOff>
    </xdr:from>
    <xdr:to>
      <xdr:col>9</xdr:col>
      <xdr:colOff>70709</xdr:colOff>
      <xdr:row>9</xdr:row>
      <xdr:rowOff>45139</xdr:rowOff>
    </xdr:to>
    <xdr:pic>
      <xdr:nvPicPr>
        <xdr:cNvPr id="2" name="Image 1"/>
        <xdr:cNvPicPr>
          <a:picLocks noChangeAspect="1"/>
        </xdr:cNvPicPr>
      </xdr:nvPicPr>
      <xdr:blipFill>
        <a:blip xmlns:r="http://schemas.openxmlformats.org/officeDocument/2006/relationships" r:embed="rId1"/>
        <a:stretch>
          <a:fillRect/>
        </a:stretch>
      </xdr:blipFill>
      <xdr:spPr>
        <a:xfrm>
          <a:off x="1252362" y="388056"/>
          <a:ext cx="5970916" cy="1323958"/>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95250</xdr:colOff>
      <xdr:row>0</xdr:row>
      <xdr:rowOff>120650</xdr:rowOff>
    </xdr:from>
    <xdr:to>
      <xdr:col>5</xdr:col>
      <xdr:colOff>734625</xdr:colOff>
      <xdr:row>16</xdr:row>
      <xdr:rowOff>118434</xdr:rowOff>
    </xdr:to>
    <xdr:pic>
      <xdr:nvPicPr>
        <xdr:cNvPr id="2" name="Image 1"/>
        <xdr:cNvPicPr>
          <a:picLocks noChangeAspect="1"/>
        </xdr:cNvPicPr>
      </xdr:nvPicPr>
      <xdr:blipFill>
        <a:blip xmlns:r="http://schemas.openxmlformats.org/officeDocument/2006/relationships" r:embed="rId1"/>
        <a:stretch>
          <a:fillRect/>
        </a:stretch>
      </xdr:blipFill>
      <xdr:spPr>
        <a:xfrm>
          <a:off x="857250" y="120650"/>
          <a:ext cx="3687375" cy="2944184"/>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s://entreprendre.service-public.fr/vosdroits/F33808"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5"/>
  <sheetViews>
    <sheetView tabSelected="1" zoomScale="89" workbookViewId="0"/>
  </sheetViews>
  <sheetFormatPr baseColWidth="10" defaultRowHeight="14.5" x14ac:dyDescent="0.35"/>
  <cols>
    <col min="3" max="3" width="14.81640625" customWidth="1"/>
    <col min="4" max="4" width="15.7265625" bestFit="1" customWidth="1"/>
    <col min="5" max="6" width="11.26953125" style="6" customWidth="1"/>
    <col min="13" max="13" width="12.54296875" customWidth="1"/>
    <col min="14" max="14" width="24.7265625" bestFit="1" customWidth="1"/>
  </cols>
  <sheetData>
    <row r="1" spans="1:11" ht="15.5" x14ac:dyDescent="0.35">
      <c r="E1" s="15" t="s">
        <v>16</v>
      </c>
      <c r="G1" s="15"/>
    </row>
    <row r="2" spans="1:11" ht="15.5" x14ac:dyDescent="0.35">
      <c r="E2" s="15"/>
      <c r="G2" s="15"/>
    </row>
    <row r="3" spans="1:11" x14ac:dyDescent="0.35">
      <c r="A3" s="2"/>
      <c r="B3" s="2"/>
      <c r="C3" s="2"/>
      <c r="D3" s="2"/>
      <c r="E3" s="12"/>
      <c r="F3" s="12"/>
      <c r="G3" s="2"/>
      <c r="H3" s="2"/>
    </row>
    <row r="4" spans="1:11" x14ac:dyDescent="0.35">
      <c r="A4" s="2"/>
      <c r="B4" s="2"/>
      <c r="C4" s="2"/>
      <c r="D4" s="2"/>
      <c r="E4" s="12"/>
      <c r="F4" s="12"/>
      <c r="G4" s="2"/>
      <c r="H4" s="2"/>
    </row>
    <row r="5" spans="1:11" x14ac:dyDescent="0.35">
      <c r="A5" s="2"/>
      <c r="B5" s="2"/>
      <c r="C5" s="2"/>
      <c r="D5" s="2"/>
      <c r="E5" s="12"/>
      <c r="F5" s="12"/>
      <c r="G5" s="2"/>
      <c r="H5" s="22"/>
      <c r="I5" s="14"/>
      <c r="J5" s="14"/>
      <c r="K5" s="14"/>
    </row>
    <row r="6" spans="1:11" x14ac:dyDescent="0.35">
      <c r="A6" s="2"/>
      <c r="B6" s="2"/>
      <c r="C6" s="2"/>
      <c r="D6" s="2"/>
      <c r="E6" s="12"/>
      <c r="F6" s="12"/>
      <c r="G6" s="2"/>
      <c r="H6" s="22"/>
      <c r="I6" s="14"/>
      <c r="J6" s="14"/>
      <c r="K6" s="14"/>
    </row>
    <row r="7" spans="1:11" x14ac:dyDescent="0.35">
      <c r="A7" s="2"/>
      <c r="B7" s="2"/>
      <c r="C7" s="2"/>
      <c r="D7" s="2"/>
      <c r="E7" s="12"/>
      <c r="F7" s="12"/>
      <c r="G7" s="2"/>
      <c r="H7" s="22"/>
      <c r="I7" s="14"/>
      <c r="J7" s="14"/>
      <c r="K7" s="14"/>
    </row>
    <row r="8" spans="1:11" x14ac:dyDescent="0.35">
      <c r="A8" s="2"/>
      <c r="B8" s="2"/>
      <c r="C8" s="2"/>
      <c r="D8" s="2"/>
      <c r="E8" s="12"/>
      <c r="F8" s="12"/>
      <c r="G8" s="2"/>
      <c r="H8" s="22"/>
      <c r="I8" s="14"/>
      <c r="J8" s="14"/>
      <c r="K8" s="14"/>
    </row>
    <row r="9" spans="1:11" x14ac:dyDescent="0.35">
      <c r="A9" s="2"/>
      <c r="B9" s="2"/>
      <c r="C9" s="2"/>
      <c r="D9" s="2"/>
      <c r="E9" s="12"/>
      <c r="F9" s="12"/>
      <c r="G9" s="2"/>
      <c r="H9" s="2"/>
      <c r="I9" s="14"/>
      <c r="K9" s="14"/>
    </row>
    <row r="10" spans="1:11" x14ac:dyDescent="0.35">
      <c r="A10" s="2"/>
      <c r="B10" s="2"/>
      <c r="C10" s="2"/>
      <c r="D10" s="2"/>
      <c r="E10" s="12"/>
      <c r="F10" s="12"/>
      <c r="G10" s="2"/>
      <c r="H10" s="2"/>
    </row>
    <row r="11" spans="1:11" x14ac:dyDescent="0.35">
      <c r="A11" s="2"/>
      <c r="B11" s="2"/>
      <c r="C11" s="2"/>
      <c r="D11" s="2"/>
      <c r="E11" s="12"/>
      <c r="F11" s="12"/>
      <c r="G11" s="2"/>
      <c r="H11" s="2"/>
    </row>
    <row r="12" spans="1:11" x14ac:dyDescent="0.35">
      <c r="A12" s="2"/>
      <c r="B12" s="2"/>
      <c r="C12" s="2"/>
      <c r="D12" s="2"/>
      <c r="E12" s="12"/>
      <c r="F12" s="12"/>
      <c r="G12" s="2"/>
      <c r="H12" s="2"/>
    </row>
    <row r="13" spans="1:11" x14ac:dyDescent="0.35">
      <c r="A13" s="2"/>
      <c r="B13" s="2"/>
      <c r="C13" s="2"/>
      <c r="D13" s="2"/>
      <c r="E13" s="12"/>
      <c r="F13" s="12"/>
      <c r="G13" s="2"/>
      <c r="H13" s="2"/>
    </row>
    <row r="14" spans="1:11" x14ac:dyDescent="0.35">
      <c r="A14" s="2"/>
      <c r="B14" s="2"/>
      <c r="C14" s="2"/>
      <c r="D14" s="2"/>
      <c r="E14" s="12"/>
      <c r="F14" s="12"/>
      <c r="G14" s="2"/>
      <c r="H14" s="2"/>
    </row>
    <row r="15" spans="1:11" x14ac:dyDescent="0.35">
      <c r="A15" s="23"/>
      <c r="B15" s="2"/>
      <c r="C15" s="2"/>
      <c r="D15" s="2"/>
      <c r="E15" s="12"/>
      <c r="F15" s="12"/>
      <c r="G15" s="2"/>
      <c r="H15" s="2" t="s">
        <v>21</v>
      </c>
    </row>
    <row r="16" spans="1:11" x14ac:dyDescent="0.35">
      <c r="A16" s="2"/>
      <c r="B16" s="2"/>
      <c r="C16" s="2"/>
      <c r="D16" s="2"/>
      <c r="E16" s="12"/>
      <c r="F16" s="12"/>
      <c r="G16" s="2"/>
      <c r="H16" s="2"/>
    </row>
    <row r="17" spans="1:14" x14ac:dyDescent="0.35">
      <c r="A17" s="2"/>
      <c r="B17" s="2"/>
      <c r="C17" s="2"/>
      <c r="D17" s="2"/>
      <c r="E17" s="12"/>
      <c r="F17" s="12"/>
      <c r="G17" s="2"/>
      <c r="H17" s="24" t="s">
        <v>19</v>
      </c>
      <c r="I17" s="14"/>
      <c r="J17" s="14"/>
      <c r="K17" s="14"/>
      <c r="L17" s="14"/>
      <c r="M17" s="14"/>
      <c r="N17" s="14"/>
    </row>
    <row r="18" spans="1:14" x14ac:dyDescent="0.35">
      <c r="H18" s="20"/>
      <c r="I18" s="14"/>
      <c r="J18" s="14"/>
      <c r="K18" s="14"/>
      <c r="L18" s="14"/>
      <c r="M18" s="14"/>
      <c r="N18" s="14"/>
    </row>
    <row r="19" spans="1:14" x14ac:dyDescent="0.35">
      <c r="H19" s="20"/>
      <c r="I19" s="14"/>
      <c r="J19" s="14"/>
      <c r="K19" s="14"/>
      <c r="L19" s="14"/>
      <c r="M19" s="14"/>
      <c r="N19" s="14"/>
    </row>
    <row r="20" spans="1:14" x14ac:dyDescent="0.35">
      <c r="A20" s="2"/>
      <c r="B20" s="2"/>
      <c r="C20" s="2"/>
      <c r="D20" s="2"/>
      <c r="E20" s="12"/>
      <c r="F20" s="12"/>
      <c r="G20" s="2"/>
      <c r="H20" s="20"/>
      <c r="I20" s="14"/>
      <c r="J20" s="14"/>
      <c r="K20" s="14"/>
      <c r="L20" s="14"/>
      <c r="M20" s="14"/>
      <c r="N20" s="14"/>
    </row>
    <row r="21" spans="1:14" x14ac:dyDescent="0.35">
      <c r="A21" s="2"/>
      <c r="B21" s="2"/>
      <c r="C21" s="2"/>
      <c r="D21" s="2"/>
      <c r="E21" s="12"/>
      <c r="F21" s="12"/>
      <c r="G21" s="2"/>
      <c r="H21" s="24" t="s">
        <v>18</v>
      </c>
    </row>
    <row r="22" spans="1:14" x14ac:dyDescent="0.35">
      <c r="A22" s="2"/>
      <c r="B22" s="2"/>
      <c r="C22" s="2"/>
      <c r="D22" s="2"/>
      <c r="E22" s="12"/>
      <c r="F22" s="12"/>
      <c r="G22" s="2"/>
      <c r="H22" s="20"/>
      <c r="I22" s="14"/>
      <c r="J22" s="14"/>
      <c r="K22" s="14"/>
      <c r="L22" s="14"/>
    </row>
    <row r="23" spans="1:14" x14ac:dyDescent="0.35">
      <c r="A23" s="2"/>
      <c r="B23" s="2"/>
      <c r="C23" s="2"/>
      <c r="D23" s="2"/>
      <c r="E23" s="12"/>
      <c r="F23" s="12"/>
      <c r="G23" s="2"/>
      <c r="H23" s="20" t="s">
        <v>17</v>
      </c>
      <c r="I23" s="14"/>
      <c r="J23" s="14"/>
      <c r="K23" s="14"/>
      <c r="L23" s="14"/>
    </row>
    <row r="24" spans="1:14" x14ac:dyDescent="0.35">
      <c r="A24" s="2"/>
      <c r="B24" s="2"/>
      <c r="C24" s="2"/>
      <c r="D24" s="2"/>
      <c r="E24" s="12"/>
      <c r="F24" s="12"/>
      <c r="G24" s="2"/>
      <c r="H24" s="14"/>
      <c r="I24" s="14"/>
      <c r="J24" s="14"/>
      <c r="K24" s="14"/>
      <c r="L24" s="14"/>
    </row>
    <row r="25" spans="1:14" x14ac:dyDescent="0.35">
      <c r="A25" s="2"/>
      <c r="B25" s="2"/>
      <c r="C25" s="2"/>
      <c r="D25" s="2"/>
      <c r="E25" s="12"/>
      <c r="F25" s="12"/>
      <c r="G25" s="2"/>
      <c r="H25" s="14"/>
      <c r="I25" s="14"/>
      <c r="J25" s="14"/>
      <c r="K25" s="14"/>
      <c r="L25" s="14"/>
    </row>
    <row r="26" spans="1:14" x14ac:dyDescent="0.35">
      <c r="A26" s="2"/>
      <c r="B26" s="2"/>
      <c r="C26" s="2" t="s">
        <v>20</v>
      </c>
      <c r="D26" s="2"/>
      <c r="E26" s="12"/>
      <c r="F26" s="12"/>
      <c r="G26" s="2"/>
    </row>
    <row r="27" spans="1:14" x14ac:dyDescent="0.35">
      <c r="A27" s="2"/>
      <c r="B27" s="2"/>
      <c r="C27" s="2"/>
      <c r="D27" s="2"/>
      <c r="E27" s="12"/>
      <c r="F27" s="12"/>
      <c r="G27" s="2"/>
    </row>
    <row r="28" spans="1:14" x14ac:dyDescent="0.35">
      <c r="A28" s="2"/>
      <c r="B28" s="2"/>
      <c r="C28" s="2"/>
      <c r="D28" s="2"/>
      <c r="E28" s="12"/>
      <c r="F28" s="12"/>
      <c r="G28" s="2"/>
    </row>
    <row r="29" spans="1:14" x14ac:dyDescent="0.35">
      <c r="A29" s="8" t="s">
        <v>22</v>
      </c>
      <c r="B29" s="2"/>
      <c r="C29" s="2"/>
      <c r="D29" s="2"/>
      <c r="E29" s="12"/>
      <c r="F29" s="12"/>
      <c r="G29" s="2"/>
    </row>
    <row r="30" spans="1:14" x14ac:dyDescent="0.35">
      <c r="A30" s="23"/>
      <c r="B30" s="2"/>
      <c r="C30" s="2"/>
      <c r="D30" s="2"/>
      <c r="E30" s="12"/>
      <c r="F30" s="12"/>
      <c r="G30" s="2"/>
    </row>
    <row r="31" spans="1:14" x14ac:dyDescent="0.35">
      <c r="A31" s="23"/>
      <c r="B31" s="2"/>
      <c r="C31" s="2"/>
      <c r="D31" s="2"/>
      <c r="E31" s="12"/>
      <c r="F31" s="12"/>
      <c r="G31" s="2"/>
    </row>
    <row r="32" spans="1:14" x14ac:dyDescent="0.35">
      <c r="A32" s="1"/>
      <c r="B32" s="1"/>
      <c r="C32" s="1"/>
      <c r="D32" s="2" t="s">
        <v>49</v>
      </c>
      <c r="E32" s="3"/>
      <c r="F32" s="3"/>
    </row>
    <row r="33" spans="1:14" x14ac:dyDescent="0.35">
      <c r="A33" t="s">
        <v>0</v>
      </c>
      <c r="E33" s="4"/>
      <c r="F33" s="4"/>
      <c r="H33" s="25" t="s">
        <v>28</v>
      </c>
    </row>
    <row r="34" spans="1:14" x14ac:dyDescent="0.35">
      <c r="B34">
        <v>602611</v>
      </c>
      <c r="C34" t="s">
        <v>25</v>
      </c>
      <c r="E34" s="5"/>
      <c r="F34" s="5">
        <v>148.19999999999999</v>
      </c>
      <c r="H34" s="25" t="s">
        <v>27</v>
      </c>
    </row>
    <row r="35" spans="1:14" x14ac:dyDescent="0.35">
      <c r="B35">
        <v>445662</v>
      </c>
      <c r="C35" t="s">
        <v>1</v>
      </c>
      <c r="E35" s="5"/>
      <c r="F35" s="5">
        <v>29.64</v>
      </c>
      <c r="H35" s="25" t="s">
        <v>29</v>
      </c>
    </row>
    <row r="36" spans="1:14" x14ac:dyDescent="0.35">
      <c r="A36" t="s">
        <v>23</v>
      </c>
      <c r="B36" t="s">
        <v>26</v>
      </c>
      <c r="E36" s="5">
        <f>+F35+F34</f>
        <v>177.83999999999997</v>
      </c>
      <c r="F36" s="5"/>
    </row>
    <row r="37" spans="1:14" x14ac:dyDescent="0.35">
      <c r="E37" s="5"/>
      <c r="F37" s="5"/>
    </row>
    <row r="38" spans="1:14" x14ac:dyDescent="0.35">
      <c r="A38" t="s">
        <v>24</v>
      </c>
      <c r="E38" s="5"/>
      <c r="F38" s="7"/>
    </row>
    <row r="39" spans="1:14" x14ac:dyDescent="0.35">
      <c r="E39" s="5"/>
      <c r="F39" s="7"/>
      <c r="I39" s="14"/>
    </row>
    <row r="40" spans="1:14" x14ac:dyDescent="0.35">
      <c r="E40" s="5"/>
      <c r="F40" s="7"/>
      <c r="I40" s="14"/>
    </row>
    <row r="41" spans="1:14" x14ac:dyDescent="0.35">
      <c r="E41" s="5"/>
      <c r="F41" s="7"/>
      <c r="I41" s="14"/>
    </row>
    <row r="42" spans="1:14" x14ac:dyDescent="0.35">
      <c r="I42" s="14"/>
    </row>
    <row r="43" spans="1:14" x14ac:dyDescent="0.35">
      <c r="A43" s="8" t="s">
        <v>22</v>
      </c>
      <c r="I43" s="14"/>
    </row>
    <row r="44" spans="1:14" x14ac:dyDescent="0.35">
      <c r="I44" s="14"/>
    </row>
    <row r="45" spans="1:14" x14ac:dyDescent="0.35">
      <c r="A45" s="8"/>
      <c r="I45" s="14"/>
    </row>
    <row r="46" spans="1:14" x14ac:dyDescent="0.35">
      <c r="I46" s="14"/>
    </row>
    <row r="47" spans="1:14" x14ac:dyDescent="0.35">
      <c r="I47" s="14"/>
      <c r="N47" s="14"/>
    </row>
    <row r="48" spans="1:14" x14ac:dyDescent="0.35">
      <c r="I48" s="14"/>
    </row>
    <row r="49" spans="1:9" x14ac:dyDescent="0.35">
      <c r="I49" s="14"/>
    </row>
    <row r="50" spans="1:9" x14ac:dyDescent="0.35">
      <c r="I50" s="14"/>
    </row>
    <row r="53" spans="1:9" x14ac:dyDescent="0.35">
      <c r="A53" s="8"/>
    </row>
    <row r="55" spans="1:9" x14ac:dyDescent="0.35">
      <c r="A55" s="8"/>
    </row>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7"/>
  <sheetViews>
    <sheetView zoomScale="95" workbookViewId="0">
      <selection sqref="A1:F8"/>
    </sheetView>
  </sheetViews>
  <sheetFormatPr baseColWidth="10" defaultRowHeight="14.5" x14ac:dyDescent="0.35"/>
  <cols>
    <col min="5" max="5" width="12.90625" customWidth="1"/>
    <col min="6" max="6" width="13.453125" customWidth="1"/>
    <col min="7" max="7" width="10.90625" customWidth="1"/>
  </cols>
  <sheetData>
    <row r="1" spans="1:16" x14ac:dyDescent="0.35">
      <c r="A1" s="1"/>
      <c r="B1" s="1"/>
      <c r="C1" s="1"/>
      <c r="D1" s="2" t="s">
        <v>30</v>
      </c>
      <c r="E1" s="3"/>
      <c r="F1" s="3"/>
      <c r="I1" s="14"/>
      <c r="J1" s="14"/>
      <c r="K1" s="14"/>
      <c r="L1" s="14"/>
      <c r="M1" s="14"/>
      <c r="N1" s="14"/>
      <c r="O1" s="14"/>
      <c r="P1" s="14"/>
    </row>
    <row r="2" spans="1:16" x14ac:dyDescent="0.35">
      <c r="A2" t="s">
        <v>0</v>
      </c>
      <c r="E2" s="4"/>
      <c r="F2" s="4"/>
      <c r="I2" s="14"/>
      <c r="J2" s="14"/>
      <c r="K2" s="14"/>
      <c r="L2" s="14"/>
      <c r="M2" s="14"/>
      <c r="N2" s="14"/>
      <c r="O2" s="14"/>
      <c r="P2" s="14"/>
    </row>
    <row r="3" spans="1:16" x14ac:dyDescent="0.35">
      <c r="B3">
        <v>626150</v>
      </c>
      <c r="C3" t="s">
        <v>34</v>
      </c>
      <c r="E3" s="5">
        <v>394.45</v>
      </c>
      <c r="F3" s="5"/>
      <c r="I3" s="14"/>
      <c r="J3" s="14"/>
      <c r="K3" s="14"/>
      <c r="L3" s="14"/>
      <c r="M3" s="14"/>
      <c r="N3" s="14"/>
      <c r="O3" s="14"/>
      <c r="P3" s="14"/>
    </row>
    <row r="4" spans="1:16" x14ac:dyDescent="0.35">
      <c r="B4" s="25">
        <v>445640</v>
      </c>
      <c r="C4" t="s">
        <v>35</v>
      </c>
      <c r="E4" s="17">
        <f>+E3*0.2</f>
        <v>78.89</v>
      </c>
      <c r="F4" s="7"/>
      <c r="I4" s="14"/>
      <c r="J4" s="14"/>
      <c r="K4" s="14"/>
      <c r="L4" s="14"/>
      <c r="M4" s="14"/>
      <c r="N4" s="14"/>
      <c r="O4" s="14"/>
      <c r="P4" s="14"/>
    </row>
    <row r="5" spans="1:16" x14ac:dyDescent="0.35">
      <c r="C5" t="s">
        <v>31</v>
      </c>
      <c r="D5" t="s">
        <v>32</v>
      </c>
      <c r="E5" s="5"/>
      <c r="F5" s="5">
        <f>+E4+E3</f>
        <v>473.34</v>
      </c>
      <c r="I5" s="14"/>
      <c r="J5" s="14"/>
      <c r="K5" s="14"/>
      <c r="L5" s="14"/>
      <c r="M5" s="14"/>
      <c r="N5" s="14"/>
      <c r="O5" s="14"/>
      <c r="P5" s="14"/>
    </row>
    <row r="6" spans="1:16" x14ac:dyDescent="0.35">
      <c r="E6" s="5"/>
      <c r="F6" s="5"/>
      <c r="I6" s="14"/>
      <c r="J6" s="14"/>
      <c r="K6" s="14"/>
      <c r="L6" s="14"/>
      <c r="M6" s="14"/>
      <c r="N6" s="14"/>
      <c r="O6" s="14"/>
      <c r="P6" s="14"/>
    </row>
    <row r="7" spans="1:16" x14ac:dyDescent="0.35">
      <c r="A7" t="s">
        <v>33</v>
      </c>
      <c r="E7" s="5"/>
      <c r="F7" s="7"/>
      <c r="M7" s="14"/>
    </row>
    <row r="8" spans="1:16" x14ac:dyDescent="0.35">
      <c r="E8" s="5"/>
      <c r="F8" s="7"/>
    </row>
    <row r="9" spans="1:16" x14ac:dyDescent="0.35">
      <c r="A9" s="8"/>
    </row>
    <row r="10" spans="1:16" x14ac:dyDescent="0.35">
      <c r="A10" s="8" t="s">
        <v>22</v>
      </c>
    </row>
    <row r="11" spans="1:16" x14ac:dyDescent="0.35">
      <c r="G11" t="s">
        <v>36</v>
      </c>
    </row>
    <row r="12" spans="1:16" x14ac:dyDescent="0.35">
      <c r="A12" s="8"/>
    </row>
    <row r="14" spans="1:16" x14ac:dyDescent="0.35">
      <c r="A14" s="1"/>
      <c r="B14" s="1"/>
      <c r="C14" s="1"/>
      <c r="D14" s="2" t="s">
        <v>37</v>
      </c>
      <c r="E14" s="3"/>
      <c r="F14" s="3"/>
    </row>
    <row r="15" spans="1:16" x14ac:dyDescent="0.35">
      <c r="A15" t="s">
        <v>0</v>
      </c>
      <c r="E15" s="4"/>
      <c r="F15" s="4"/>
      <c r="H15" t="s">
        <v>43</v>
      </c>
    </row>
    <row r="16" spans="1:16" x14ac:dyDescent="0.35">
      <c r="B16">
        <v>602612</v>
      </c>
      <c r="C16" t="s">
        <v>41</v>
      </c>
      <c r="E16" s="5">
        <f>2197.6</f>
        <v>2197.6</v>
      </c>
      <c r="F16" s="5"/>
      <c r="H16" s="14" t="s">
        <v>44</v>
      </c>
      <c r="J16" s="14"/>
    </row>
    <row r="17" spans="1:11" x14ac:dyDescent="0.35">
      <c r="B17">
        <v>445662</v>
      </c>
      <c r="C17" t="s">
        <v>1</v>
      </c>
      <c r="E17" s="5">
        <f>+E16*20%</f>
        <v>439.52</v>
      </c>
      <c r="F17" s="5"/>
      <c r="H17" s="14" t="s">
        <v>45</v>
      </c>
      <c r="J17" s="14"/>
    </row>
    <row r="18" spans="1:11" x14ac:dyDescent="0.35">
      <c r="C18">
        <v>445200</v>
      </c>
      <c r="D18" t="s">
        <v>40</v>
      </c>
      <c r="E18" s="5"/>
      <c r="F18" s="5">
        <f>+E17</f>
        <v>439.52</v>
      </c>
      <c r="H18" s="14" t="s">
        <v>46</v>
      </c>
      <c r="J18" s="14"/>
    </row>
    <row r="19" spans="1:11" x14ac:dyDescent="0.35">
      <c r="C19" t="s">
        <v>38</v>
      </c>
      <c r="D19" t="s">
        <v>39</v>
      </c>
      <c r="F19" s="6">
        <f>+E16</f>
        <v>2197.6</v>
      </c>
      <c r="H19" s="25" t="s">
        <v>47</v>
      </c>
      <c r="I19" s="14"/>
      <c r="K19" s="25" t="s">
        <v>29</v>
      </c>
    </row>
    <row r="20" spans="1:11" x14ac:dyDescent="0.35">
      <c r="A20" t="s">
        <v>42</v>
      </c>
    </row>
    <row r="21" spans="1:11" x14ac:dyDescent="0.35">
      <c r="A21" s="8"/>
    </row>
    <row r="22" spans="1:11" x14ac:dyDescent="0.35">
      <c r="A22" s="8" t="s">
        <v>22</v>
      </c>
    </row>
    <row r="25" spans="1:11" x14ac:dyDescent="0.35">
      <c r="A25" s="1"/>
      <c r="B25" s="1"/>
      <c r="C25" s="1"/>
      <c r="D25" s="2" t="s">
        <v>48</v>
      </c>
      <c r="E25" s="3"/>
      <c r="F25" s="3"/>
    </row>
    <row r="26" spans="1:11" x14ac:dyDescent="0.35">
      <c r="A26" t="s">
        <v>0</v>
      </c>
      <c r="E26" s="4"/>
      <c r="F26" s="4"/>
    </row>
    <row r="27" spans="1:11" x14ac:dyDescent="0.35">
      <c r="B27">
        <v>615500</v>
      </c>
      <c r="C27" t="s">
        <v>51</v>
      </c>
      <c r="E27" s="5">
        <v>102.77</v>
      </c>
      <c r="F27" s="5"/>
      <c r="H27" s="25" t="s">
        <v>53</v>
      </c>
    </row>
    <row r="28" spans="1:11" x14ac:dyDescent="0.35">
      <c r="C28" t="s">
        <v>38</v>
      </c>
      <c r="D28" t="s">
        <v>50</v>
      </c>
      <c r="E28" s="5"/>
      <c r="F28" s="5">
        <f>+E27</f>
        <v>102.77</v>
      </c>
    </row>
    <row r="29" spans="1:11" x14ac:dyDescent="0.35">
      <c r="E29" s="5"/>
      <c r="F29" s="5"/>
    </row>
    <row r="30" spans="1:11" x14ac:dyDescent="0.35">
      <c r="A30" t="s">
        <v>52</v>
      </c>
    </row>
    <row r="32" spans="1:11" x14ac:dyDescent="0.35">
      <c r="A32" s="8"/>
    </row>
    <row r="33" spans="1:8" x14ac:dyDescent="0.35">
      <c r="A33" s="1"/>
      <c r="B33" s="1"/>
      <c r="C33" s="1"/>
      <c r="D33" s="2" t="s">
        <v>54</v>
      </c>
      <c r="E33" s="3"/>
      <c r="F33" s="3"/>
      <c r="H33" s="25" t="s">
        <v>60</v>
      </c>
    </row>
    <row r="34" spans="1:8" x14ac:dyDescent="0.35">
      <c r="A34" t="s">
        <v>3</v>
      </c>
      <c r="E34" s="4"/>
      <c r="F34" s="4"/>
      <c r="H34" s="25" t="s">
        <v>61</v>
      </c>
    </row>
    <row r="35" spans="1:8" x14ac:dyDescent="0.35">
      <c r="B35" s="26" t="s">
        <v>55</v>
      </c>
      <c r="C35" t="s">
        <v>56</v>
      </c>
      <c r="E35" s="5">
        <v>588</v>
      </c>
      <c r="F35" s="5"/>
      <c r="H35" s="25" t="s">
        <v>62</v>
      </c>
    </row>
    <row r="36" spans="1:8" x14ac:dyDescent="0.35">
      <c r="B36">
        <v>666000</v>
      </c>
      <c r="C36" t="s">
        <v>57</v>
      </c>
      <c r="E36" s="5">
        <f>+F37-E35</f>
        <v>8.8999999999999773</v>
      </c>
      <c r="F36" s="5"/>
      <c r="H36" s="25" t="s">
        <v>63</v>
      </c>
    </row>
    <row r="37" spans="1:8" x14ac:dyDescent="0.35">
      <c r="C37">
        <v>512100</v>
      </c>
      <c r="D37" t="s">
        <v>58</v>
      </c>
      <c r="E37" s="5"/>
      <c r="F37" s="5">
        <v>596.9</v>
      </c>
      <c r="H37" s="25" t="s">
        <v>64</v>
      </c>
    </row>
    <row r="38" spans="1:8" x14ac:dyDescent="0.35">
      <c r="A38" t="s">
        <v>66</v>
      </c>
      <c r="H38" s="25" t="s">
        <v>65</v>
      </c>
    </row>
    <row r="39" spans="1:8" x14ac:dyDescent="0.35">
      <c r="A39" t="s">
        <v>59</v>
      </c>
    </row>
    <row r="41" spans="1:8" x14ac:dyDescent="0.35">
      <c r="A41" s="8" t="s">
        <v>22</v>
      </c>
    </row>
    <row r="43" spans="1:8" x14ac:dyDescent="0.35">
      <c r="A43" s="1"/>
      <c r="B43" s="1"/>
      <c r="C43" s="1"/>
      <c r="D43" s="2" t="s">
        <v>74</v>
      </c>
      <c r="E43" s="3"/>
      <c r="F43" s="3"/>
    </row>
    <row r="44" spans="1:8" x14ac:dyDescent="0.35">
      <c r="A44" t="s">
        <v>0</v>
      </c>
      <c r="E44" s="4"/>
      <c r="F44" s="4"/>
    </row>
    <row r="45" spans="1:8" x14ac:dyDescent="0.35">
      <c r="B45" s="26">
        <v>627000</v>
      </c>
      <c r="C45" t="s">
        <v>79</v>
      </c>
      <c r="E45" s="5">
        <v>12.5</v>
      </c>
      <c r="F45" s="5"/>
    </row>
    <row r="46" spans="1:8" x14ac:dyDescent="0.35">
      <c r="B46">
        <v>445662</v>
      </c>
      <c r="C46" t="s">
        <v>80</v>
      </c>
      <c r="E46" s="5">
        <v>2.5</v>
      </c>
      <c r="F46" s="5"/>
    </row>
    <row r="47" spans="1:8" x14ac:dyDescent="0.35">
      <c r="C47">
        <v>512100</v>
      </c>
      <c r="D47" t="s">
        <v>58</v>
      </c>
      <c r="E47" s="5"/>
      <c r="F47" s="5">
        <f>+E46+E45</f>
        <v>15</v>
      </c>
    </row>
  </sheetData>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G43"/>
  <sheetViews>
    <sheetView zoomScaleNormal="100" workbookViewId="0">
      <selection activeCell="F45" sqref="F45"/>
    </sheetView>
  </sheetViews>
  <sheetFormatPr baseColWidth="10" defaultRowHeight="14.5" x14ac:dyDescent="0.35"/>
  <cols>
    <col min="1" max="1" width="16.453125" customWidth="1"/>
    <col min="2" max="2" width="15.54296875" customWidth="1"/>
    <col min="3" max="3" width="12.36328125" customWidth="1"/>
  </cols>
  <sheetData>
    <row r="3" spans="1:6" x14ac:dyDescent="0.35">
      <c r="A3" t="s">
        <v>69</v>
      </c>
    </row>
    <row r="4" spans="1:6" x14ac:dyDescent="0.35">
      <c r="A4" s="27" t="s">
        <v>70</v>
      </c>
    </row>
    <row r="5" spans="1:6" x14ac:dyDescent="0.35">
      <c r="A5" s="27" t="s">
        <v>71</v>
      </c>
    </row>
    <row r="8" spans="1:6" x14ac:dyDescent="0.35">
      <c r="A8" t="s">
        <v>67</v>
      </c>
    </row>
    <row r="9" spans="1:6" x14ac:dyDescent="0.35">
      <c r="A9" s="28" t="s">
        <v>72</v>
      </c>
    </row>
    <row r="10" spans="1:6" x14ac:dyDescent="0.35">
      <c r="A10" t="s">
        <v>73</v>
      </c>
    </row>
    <row r="12" spans="1:6" x14ac:dyDescent="0.35">
      <c r="A12" t="s">
        <v>68</v>
      </c>
    </row>
    <row r="14" spans="1:6" x14ac:dyDescent="0.35">
      <c r="A14" s="9"/>
    </row>
    <row r="15" spans="1:6" x14ac:dyDescent="0.35">
      <c r="A15" s="9"/>
    </row>
    <row r="16" spans="1:6" x14ac:dyDescent="0.35">
      <c r="A16" s="1"/>
      <c r="B16" s="1"/>
      <c r="C16" s="1"/>
      <c r="D16" s="2" t="s">
        <v>74</v>
      </c>
      <c r="E16" s="3"/>
      <c r="F16" s="3"/>
    </row>
    <row r="17" spans="1:6" x14ac:dyDescent="0.35">
      <c r="A17" t="s">
        <v>0</v>
      </c>
      <c r="E17" s="4"/>
      <c r="F17" s="4"/>
    </row>
    <row r="18" spans="1:6" x14ac:dyDescent="0.35">
      <c r="B18" s="26">
        <v>445662</v>
      </c>
      <c r="C18" t="s">
        <v>75</v>
      </c>
      <c r="E18" s="5">
        <v>201.6</v>
      </c>
      <c r="F18" s="5"/>
    </row>
    <row r="19" spans="1:6" x14ac:dyDescent="0.35">
      <c r="C19">
        <v>445661</v>
      </c>
      <c r="D19" t="s">
        <v>76</v>
      </c>
      <c r="E19" s="5"/>
      <c r="F19" s="5">
        <v>55.44</v>
      </c>
    </row>
    <row r="20" spans="1:6" x14ac:dyDescent="0.35">
      <c r="C20" t="s">
        <v>77</v>
      </c>
      <c r="D20" t="s">
        <v>78</v>
      </c>
      <c r="E20" s="5"/>
      <c r="F20" s="5">
        <f>+E18-F19</f>
        <v>146.16</v>
      </c>
    </row>
    <row r="27" spans="1:6" x14ac:dyDescent="0.35">
      <c r="A27" s="11"/>
    </row>
    <row r="34" spans="1:7" x14ac:dyDescent="0.35">
      <c r="A34" s="2"/>
      <c r="B34" s="2"/>
      <c r="C34" s="2"/>
      <c r="D34" s="2"/>
      <c r="E34" s="2"/>
    </row>
    <row r="35" spans="1:7" x14ac:dyDescent="0.35">
      <c r="A35" s="2"/>
      <c r="B35" s="2"/>
      <c r="C35" s="2"/>
      <c r="D35" s="2"/>
      <c r="E35" s="2"/>
      <c r="G35" s="14"/>
    </row>
    <row r="36" spans="1:7" x14ac:dyDescent="0.35">
      <c r="A36" s="2"/>
      <c r="B36" s="2"/>
      <c r="C36" s="39"/>
      <c r="D36" s="39"/>
      <c r="E36" s="2"/>
    </row>
    <row r="37" spans="1:7" x14ac:dyDescent="0.35">
      <c r="A37" s="2"/>
      <c r="B37" s="2"/>
      <c r="C37" s="40"/>
      <c r="D37" s="39"/>
      <c r="E37" s="2"/>
    </row>
    <row r="38" spans="1:7" x14ac:dyDescent="0.35">
      <c r="A38" s="2"/>
      <c r="B38" s="2"/>
      <c r="C38" s="39"/>
      <c r="D38" s="39"/>
      <c r="E38" s="2"/>
    </row>
    <row r="39" spans="1:7" x14ac:dyDescent="0.35">
      <c r="A39" s="2"/>
      <c r="B39" s="2"/>
      <c r="C39" s="39"/>
      <c r="D39" s="39"/>
      <c r="E39" s="2"/>
    </row>
    <row r="40" spans="1:7" x14ac:dyDescent="0.35">
      <c r="A40" s="2"/>
      <c r="B40" s="2"/>
      <c r="C40" s="2"/>
      <c r="D40" s="41"/>
      <c r="E40" s="2"/>
    </row>
    <row r="41" spans="1:7" x14ac:dyDescent="0.35">
      <c r="A41" s="2"/>
      <c r="B41" s="2"/>
      <c r="C41" s="2"/>
      <c r="D41" s="2"/>
      <c r="E41" s="2"/>
    </row>
    <row r="42" spans="1:7" x14ac:dyDescent="0.35">
      <c r="A42" s="2"/>
      <c r="B42" s="2"/>
      <c r="C42" s="2"/>
      <c r="D42" s="2"/>
      <c r="E42" s="2"/>
    </row>
    <row r="43" spans="1:7" x14ac:dyDescent="0.35">
      <c r="A43" s="2"/>
      <c r="B43" s="2"/>
      <c r="C43" s="2"/>
      <c r="D43" s="2"/>
      <c r="E43" s="2"/>
    </row>
  </sheetData>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6:A52"/>
  <sheetViews>
    <sheetView topLeftCell="A16" zoomScale="87" workbookViewId="0">
      <selection activeCell="C51" sqref="C51"/>
    </sheetView>
  </sheetViews>
  <sheetFormatPr baseColWidth="10" defaultRowHeight="14.5" x14ac:dyDescent="0.35"/>
  <cols>
    <col min="1" max="1" width="20.453125" customWidth="1"/>
    <col min="2" max="2" width="14.90625" customWidth="1"/>
    <col min="4" max="4" width="18.26953125" customWidth="1"/>
    <col min="5" max="5" width="12" customWidth="1"/>
    <col min="6" max="6" width="11.453125" bestFit="1" customWidth="1"/>
    <col min="7" max="7" width="19.453125" customWidth="1"/>
    <col min="8" max="8" width="16.08984375" customWidth="1"/>
  </cols>
  <sheetData>
    <row r="26" spans="1:1" x14ac:dyDescent="0.35">
      <c r="A26" s="13" t="s">
        <v>81</v>
      </c>
    </row>
    <row r="28" spans="1:1" x14ac:dyDescent="0.35">
      <c r="A28" t="s">
        <v>82</v>
      </c>
    </row>
    <row r="29" spans="1:1" x14ac:dyDescent="0.35">
      <c r="A29" t="s">
        <v>83</v>
      </c>
    </row>
    <row r="30" spans="1:1" x14ac:dyDescent="0.35">
      <c r="A30" t="s">
        <v>84</v>
      </c>
    </row>
    <row r="32" spans="1:1" ht="15" customHeight="1" x14ac:dyDescent="0.35">
      <c r="A32" t="s">
        <v>85</v>
      </c>
    </row>
    <row r="33" spans="1:1" ht="15" customHeight="1" x14ac:dyDescent="0.35">
      <c r="A33" t="s">
        <v>86</v>
      </c>
    </row>
    <row r="35" spans="1:1" x14ac:dyDescent="0.35">
      <c r="A35" s="8" t="s">
        <v>87</v>
      </c>
    </row>
    <row r="36" spans="1:1" ht="14.5" customHeight="1" x14ac:dyDescent="0.35"/>
    <row r="38" spans="1:1" ht="14.5" customHeight="1" x14ac:dyDescent="0.35">
      <c r="A38" s="30" t="s">
        <v>88</v>
      </c>
    </row>
    <row r="39" spans="1:1" ht="14.5" customHeight="1" x14ac:dyDescent="0.35"/>
    <row r="40" spans="1:1" ht="14.5" customHeight="1" x14ac:dyDescent="0.35">
      <c r="A40" s="31" t="s">
        <v>89</v>
      </c>
    </row>
    <row r="41" spans="1:1" ht="14.5" customHeight="1" x14ac:dyDescent="0.35">
      <c r="A41" s="20" t="s">
        <v>90</v>
      </c>
    </row>
    <row r="42" spans="1:1" ht="14.5" customHeight="1" x14ac:dyDescent="0.35">
      <c r="A42" t="s">
        <v>91</v>
      </c>
    </row>
    <row r="43" spans="1:1" ht="14.5" customHeight="1" x14ac:dyDescent="0.35"/>
    <row r="44" spans="1:1" ht="14.5" customHeight="1" x14ac:dyDescent="0.35">
      <c r="A44" s="32"/>
    </row>
    <row r="45" spans="1:1" x14ac:dyDescent="0.35">
      <c r="A45" s="27" t="s">
        <v>92</v>
      </c>
    </row>
    <row r="46" spans="1:1" x14ac:dyDescent="0.35">
      <c r="A46" s="27"/>
    </row>
    <row r="47" spans="1:1" ht="15" customHeight="1" x14ac:dyDescent="0.35">
      <c r="A47" s="27" t="s">
        <v>93</v>
      </c>
    </row>
    <row r="48" spans="1:1" x14ac:dyDescent="0.35">
      <c r="A48" s="27" t="s">
        <v>94</v>
      </c>
    </row>
    <row r="49" spans="1:1" x14ac:dyDescent="0.35">
      <c r="A49" s="27" t="s">
        <v>95</v>
      </c>
    </row>
    <row r="50" spans="1:1" x14ac:dyDescent="0.35">
      <c r="A50" s="27" t="s">
        <v>96</v>
      </c>
    </row>
    <row r="51" spans="1:1" x14ac:dyDescent="0.35">
      <c r="A51" s="13"/>
    </row>
    <row r="52" spans="1:1" x14ac:dyDescent="0.35">
      <c r="A52" s="13"/>
    </row>
  </sheetData>
  <hyperlinks>
    <hyperlink ref="A40" r:id="rId1" tooltip="forfait mobilités durables - Nouvelle fenêtre" display="https://entreprendre.service-public.fr/vosdroits/F33808"/>
  </hyperlinks>
  <pageMargins left="0.7" right="0.7" top="0.75" bottom="0.75" header="0.3" footer="0.3"/>
  <pageSetup paperSize="9" orientation="portrait" r:id="rId2"/>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H27"/>
  <sheetViews>
    <sheetView topLeftCell="A6" zoomScale="104" workbookViewId="0">
      <selection activeCell="D9" sqref="D9"/>
    </sheetView>
  </sheetViews>
  <sheetFormatPr baseColWidth="10" defaultRowHeight="14.5" x14ac:dyDescent="0.35"/>
  <cols>
    <col min="1" max="1" width="31.6328125" bestFit="1" customWidth="1"/>
  </cols>
  <sheetData>
    <row r="3" spans="1:8" x14ac:dyDescent="0.35">
      <c r="A3" s="8" t="s">
        <v>97</v>
      </c>
    </row>
    <row r="5" spans="1:8" x14ac:dyDescent="0.35">
      <c r="A5" t="s">
        <v>98</v>
      </c>
    </row>
    <row r="6" spans="1:8" x14ac:dyDescent="0.35">
      <c r="A6" t="s">
        <v>99</v>
      </c>
    </row>
    <row r="7" spans="1:8" x14ac:dyDescent="0.35">
      <c r="A7" t="s">
        <v>101</v>
      </c>
    </row>
    <row r="8" spans="1:8" x14ac:dyDescent="0.35">
      <c r="A8" t="s">
        <v>100</v>
      </c>
    </row>
    <row r="9" spans="1:8" x14ac:dyDescent="0.35">
      <c r="A9" s="11" t="s">
        <v>102</v>
      </c>
    </row>
    <row r="11" spans="1:8" x14ac:dyDescent="0.35">
      <c r="A11" s="33" t="s">
        <v>103</v>
      </c>
    </row>
    <row r="12" spans="1:8" x14ac:dyDescent="0.35">
      <c r="A12" s="34" t="s">
        <v>104</v>
      </c>
    </row>
    <row r="14" spans="1:8" x14ac:dyDescent="0.35">
      <c r="A14" s="8" t="s">
        <v>105</v>
      </c>
      <c r="H14" s="14" t="s">
        <v>110</v>
      </c>
    </row>
    <row r="15" spans="1:8" x14ac:dyDescent="0.35">
      <c r="H15" s="35"/>
    </row>
    <row r="16" spans="1:8" ht="16.5" x14ac:dyDescent="0.35">
      <c r="A16" t="s">
        <v>115</v>
      </c>
      <c r="H16" s="35" t="s">
        <v>112</v>
      </c>
    </row>
    <row r="17" spans="1:8" ht="16.5" x14ac:dyDescent="0.35">
      <c r="A17" t="s">
        <v>116</v>
      </c>
      <c r="H17" s="35" t="s">
        <v>113</v>
      </c>
    </row>
    <row r="18" spans="1:8" x14ac:dyDescent="0.35">
      <c r="H18" s="14"/>
    </row>
    <row r="19" spans="1:8" x14ac:dyDescent="0.35">
      <c r="A19" t="s">
        <v>117</v>
      </c>
      <c r="H19" s="14" t="s">
        <v>114</v>
      </c>
    </row>
    <row r="20" spans="1:8" x14ac:dyDescent="0.35">
      <c r="H20" s="14"/>
    </row>
    <row r="21" spans="1:8" x14ac:dyDescent="0.35">
      <c r="H21" s="14" t="s">
        <v>106</v>
      </c>
    </row>
    <row r="22" spans="1:8" x14ac:dyDescent="0.35">
      <c r="H22" s="35" t="s">
        <v>107</v>
      </c>
    </row>
    <row r="23" spans="1:8" x14ac:dyDescent="0.35">
      <c r="H23" s="35" t="s">
        <v>108</v>
      </c>
    </row>
    <row r="24" spans="1:8" x14ac:dyDescent="0.35">
      <c r="H24" s="35" t="s">
        <v>109</v>
      </c>
    </row>
    <row r="25" spans="1:8" x14ac:dyDescent="0.35">
      <c r="H25" s="14"/>
    </row>
    <row r="26" spans="1:8" x14ac:dyDescent="0.35">
      <c r="H26" s="35" t="s">
        <v>111</v>
      </c>
    </row>
    <row r="27" spans="1:8" x14ac:dyDescent="0.35">
      <c r="H27" s="14"/>
    </row>
  </sheetData>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Q106"/>
  <sheetViews>
    <sheetView topLeftCell="A90" zoomScale="79" workbookViewId="0">
      <selection activeCell="E73" sqref="E73"/>
    </sheetView>
  </sheetViews>
  <sheetFormatPr baseColWidth="10" defaultRowHeight="14.5" x14ac:dyDescent="0.35"/>
  <cols>
    <col min="1" max="1" width="19.453125" customWidth="1"/>
    <col min="2" max="2" width="15.7265625" bestFit="1" customWidth="1"/>
    <col min="3" max="3" width="12.453125" bestFit="1" customWidth="1"/>
    <col min="4" max="4" width="11.90625" bestFit="1" customWidth="1"/>
    <col min="6" max="6" width="13.36328125" customWidth="1"/>
    <col min="7" max="7" width="13.1796875" customWidth="1"/>
  </cols>
  <sheetData>
    <row r="2" spans="1:7" x14ac:dyDescent="0.35">
      <c r="A2" s="20" t="s">
        <v>118</v>
      </c>
    </row>
    <row r="3" spans="1:7" x14ac:dyDescent="0.35">
      <c r="A3" s="20"/>
    </row>
    <row r="4" spans="1:7" x14ac:dyDescent="0.35">
      <c r="A4" s="20"/>
    </row>
    <row r="5" spans="1:7" x14ac:dyDescent="0.35">
      <c r="A5" s="14"/>
    </row>
    <row r="6" spans="1:7" x14ac:dyDescent="0.35">
      <c r="A6" s="14"/>
      <c r="G6" s="14"/>
    </row>
    <row r="7" spans="1:7" x14ac:dyDescent="0.35">
      <c r="A7" s="14"/>
      <c r="G7" s="14"/>
    </row>
    <row r="8" spans="1:7" x14ac:dyDescent="0.35">
      <c r="A8" s="14"/>
      <c r="G8" s="14"/>
    </row>
    <row r="9" spans="1:7" x14ac:dyDescent="0.35">
      <c r="A9" s="14"/>
      <c r="G9" s="14"/>
    </row>
    <row r="10" spans="1:7" x14ac:dyDescent="0.35">
      <c r="A10" s="20"/>
      <c r="G10" s="14"/>
    </row>
    <row r="12" spans="1:7" x14ac:dyDescent="0.35">
      <c r="A12" s="8"/>
    </row>
    <row r="13" spans="1:7" x14ac:dyDescent="0.35">
      <c r="A13" s="8"/>
    </row>
    <row r="14" spans="1:7" x14ac:dyDescent="0.35">
      <c r="A14" s="9"/>
    </row>
    <row r="18" spans="1:17" x14ac:dyDescent="0.35">
      <c r="K18" s="14"/>
      <c r="L18" s="14"/>
      <c r="M18" s="14"/>
      <c r="N18" s="14"/>
      <c r="O18" s="14"/>
      <c r="P18" s="14"/>
      <c r="Q18" s="14"/>
    </row>
    <row r="19" spans="1:17" x14ac:dyDescent="0.35">
      <c r="K19" s="14"/>
      <c r="L19" s="14"/>
      <c r="M19" s="14"/>
      <c r="N19" s="14"/>
      <c r="O19" s="14"/>
      <c r="P19" s="14"/>
      <c r="Q19" s="14"/>
    </row>
    <row r="20" spans="1:17" x14ac:dyDescent="0.35">
      <c r="K20" s="14"/>
      <c r="L20" s="14"/>
      <c r="M20" s="14"/>
      <c r="N20" s="14"/>
      <c r="O20" s="14"/>
      <c r="P20" s="14"/>
      <c r="Q20" s="14"/>
    </row>
    <row r="21" spans="1:17" x14ac:dyDescent="0.35">
      <c r="K21" s="14"/>
      <c r="L21" s="14"/>
      <c r="M21" s="14"/>
      <c r="N21" s="14"/>
      <c r="O21" s="14"/>
      <c r="P21" s="14"/>
      <c r="Q21" s="14"/>
    </row>
    <row r="22" spans="1:17" x14ac:dyDescent="0.35">
      <c r="A22" t="s">
        <v>119</v>
      </c>
      <c r="K22" s="14"/>
      <c r="L22" s="14"/>
      <c r="M22" s="14"/>
      <c r="N22" s="14"/>
      <c r="O22" s="14"/>
      <c r="P22" s="14"/>
      <c r="Q22" s="14"/>
    </row>
    <row r="23" spans="1:17" x14ac:dyDescent="0.35">
      <c r="K23" s="14"/>
      <c r="L23" s="14"/>
      <c r="M23" s="14"/>
      <c r="N23" s="14"/>
      <c r="O23" s="14"/>
      <c r="P23" s="14"/>
      <c r="Q23" s="14"/>
    </row>
    <row r="24" spans="1:17" x14ac:dyDescent="0.35">
      <c r="A24" s="16" t="s">
        <v>122</v>
      </c>
      <c r="K24" s="14"/>
      <c r="L24" s="14"/>
      <c r="M24" s="14"/>
      <c r="N24" s="14"/>
      <c r="O24" s="14"/>
      <c r="P24" s="14"/>
      <c r="Q24" s="14"/>
    </row>
    <row r="25" spans="1:17" x14ac:dyDescent="0.35">
      <c r="A25" s="16" t="s">
        <v>123</v>
      </c>
      <c r="K25" s="14"/>
      <c r="L25" s="14"/>
      <c r="M25" s="14"/>
      <c r="N25" s="14"/>
      <c r="O25" s="14"/>
      <c r="P25" s="14"/>
      <c r="Q25" s="14"/>
    </row>
    <row r="26" spans="1:17" x14ac:dyDescent="0.35">
      <c r="A26" s="16" t="s">
        <v>121</v>
      </c>
      <c r="K26" s="14"/>
      <c r="L26" s="14"/>
      <c r="M26" s="14"/>
      <c r="N26" s="14"/>
      <c r="O26" s="14"/>
      <c r="P26" s="14"/>
      <c r="Q26" s="14"/>
    </row>
    <row r="27" spans="1:17" x14ac:dyDescent="0.35">
      <c r="A27" s="16" t="s">
        <v>120</v>
      </c>
      <c r="K27" s="14"/>
      <c r="L27" s="14"/>
      <c r="M27" s="14"/>
      <c r="N27" s="14"/>
      <c r="O27" s="14"/>
      <c r="P27" s="14"/>
      <c r="Q27" s="14"/>
    </row>
    <row r="28" spans="1:17" x14ac:dyDescent="0.35">
      <c r="A28" s="10"/>
    </row>
    <row r="29" spans="1:17" x14ac:dyDescent="0.35">
      <c r="A29" s="11" t="s">
        <v>124</v>
      </c>
    </row>
    <row r="35" spans="1:6" x14ac:dyDescent="0.35">
      <c r="A35" s="8"/>
    </row>
    <row r="37" spans="1:6" x14ac:dyDescent="0.35">
      <c r="A37" s="9"/>
    </row>
    <row r="38" spans="1:6" x14ac:dyDescent="0.35">
      <c r="A38" s="11" t="s">
        <v>125</v>
      </c>
    </row>
    <row r="39" spans="1:6" x14ac:dyDescent="0.35">
      <c r="A39" s="14"/>
    </row>
    <row r="40" spans="1:6" x14ac:dyDescent="0.35">
      <c r="A40" s="14"/>
    </row>
    <row r="41" spans="1:6" x14ac:dyDescent="0.35">
      <c r="A41" s="14"/>
    </row>
    <row r="42" spans="1:6" x14ac:dyDescent="0.35">
      <c r="A42" s="14"/>
    </row>
    <row r="43" spans="1:6" x14ac:dyDescent="0.35">
      <c r="A43" s="14"/>
    </row>
    <row r="44" spans="1:6" x14ac:dyDescent="0.35">
      <c r="A44" s="20" t="s">
        <v>126</v>
      </c>
    </row>
    <row r="45" spans="1:6" x14ac:dyDescent="0.35">
      <c r="A45" s="20" t="s">
        <v>127</v>
      </c>
      <c r="F45" s="14"/>
    </row>
    <row r="47" spans="1:6" x14ac:dyDescent="0.35">
      <c r="A47" s="20"/>
      <c r="D47" t="s">
        <v>128</v>
      </c>
    </row>
    <row r="50" spans="1:7" x14ac:dyDescent="0.35">
      <c r="A50" s="8"/>
      <c r="C50" t="s">
        <v>129</v>
      </c>
      <c r="F50" t="s">
        <v>130</v>
      </c>
    </row>
    <row r="51" spans="1:7" x14ac:dyDescent="0.35">
      <c r="B51" t="s">
        <v>131</v>
      </c>
      <c r="C51" s="37">
        <f>176500-F51</f>
        <v>126255</v>
      </c>
      <c r="F51" s="37">
        <f>50245</f>
        <v>50245</v>
      </c>
    </row>
    <row r="52" spans="1:7" x14ac:dyDescent="0.35">
      <c r="B52" t="s">
        <v>132</v>
      </c>
      <c r="C52" s="37">
        <f>+C51*0.1</f>
        <v>12625.5</v>
      </c>
      <c r="F52" s="37">
        <f>+F51*0.1</f>
        <v>5024.5</v>
      </c>
    </row>
    <row r="53" spans="1:7" x14ac:dyDescent="0.35">
      <c r="B53" t="s">
        <v>133</v>
      </c>
      <c r="C53" s="38">
        <f>C51-C52</f>
        <v>113629.5</v>
      </c>
      <c r="F53" s="38">
        <f>F51-F52</f>
        <v>45220.5</v>
      </c>
    </row>
    <row r="54" spans="1:7" x14ac:dyDescent="0.35">
      <c r="B54" t="s">
        <v>134</v>
      </c>
      <c r="C54" s="37">
        <v>355</v>
      </c>
      <c r="F54" s="37" t="s">
        <v>136</v>
      </c>
    </row>
    <row r="55" spans="1:7" x14ac:dyDescent="0.35">
      <c r="B55" t="s">
        <v>135</v>
      </c>
      <c r="C55" s="37" t="s">
        <v>136</v>
      </c>
      <c r="F55" s="37" t="s">
        <v>136</v>
      </c>
    </row>
    <row r="56" spans="1:7" x14ac:dyDescent="0.35">
      <c r="B56" t="s">
        <v>137</v>
      </c>
      <c r="C56" s="37">
        <f>C54+C53</f>
        <v>113984.5</v>
      </c>
      <c r="D56" s="37"/>
      <c r="E56" s="37">
        <f t="shared" ref="E56" si="0">E54+E53</f>
        <v>0</v>
      </c>
      <c r="F56" s="37">
        <f>F53</f>
        <v>45220.5</v>
      </c>
    </row>
    <row r="57" spans="1:7" x14ac:dyDescent="0.35">
      <c r="C57" s="37"/>
      <c r="D57" s="37"/>
      <c r="E57" s="37"/>
      <c r="F57" s="37"/>
    </row>
    <row r="58" spans="1:7" x14ac:dyDescent="0.35">
      <c r="B58" t="s">
        <v>143</v>
      </c>
      <c r="C58" s="37"/>
      <c r="D58" s="37"/>
      <c r="E58" s="37"/>
      <c r="F58" s="37"/>
    </row>
    <row r="59" spans="1:7" x14ac:dyDescent="0.35">
      <c r="B59" s="1"/>
      <c r="C59" s="1"/>
      <c r="D59" s="1"/>
      <c r="E59" s="2" t="s">
        <v>144</v>
      </c>
      <c r="F59" s="3"/>
      <c r="G59" s="3"/>
    </row>
    <row r="60" spans="1:7" x14ac:dyDescent="0.35">
      <c r="B60" s="18" t="s">
        <v>3</v>
      </c>
      <c r="F60" s="4"/>
      <c r="G60" s="4"/>
    </row>
    <row r="61" spans="1:7" x14ac:dyDescent="0.35">
      <c r="B61">
        <v>238000</v>
      </c>
      <c r="C61" t="s">
        <v>145</v>
      </c>
      <c r="F61" s="5">
        <v>5000</v>
      </c>
      <c r="G61" s="5"/>
    </row>
    <row r="62" spans="1:7" x14ac:dyDescent="0.35">
      <c r="B62" s="21">
        <v>445620</v>
      </c>
      <c r="C62" s="21" t="s">
        <v>141</v>
      </c>
      <c r="D62" s="21"/>
      <c r="E62" s="21"/>
      <c r="F62" s="46">
        <f>+F61*20%</f>
        <v>1000</v>
      </c>
      <c r="G62" s="5"/>
    </row>
    <row r="63" spans="1:7" x14ac:dyDescent="0.35">
      <c r="D63">
        <v>512100</v>
      </c>
      <c r="E63" t="s">
        <v>4</v>
      </c>
      <c r="F63" s="5"/>
      <c r="G63" s="5">
        <f>F61</f>
        <v>5000</v>
      </c>
    </row>
    <row r="64" spans="1:7" x14ac:dyDescent="0.35">
      <c r="D64" s="21">
        <v>445800</v>
      </c>
      <c r="E64" s="21" t="s">
        <v>146</v>
      </c>
      <c r="F64" s="46"/>
      <c r="G64" s="46">
        <f>F62</f>
        <v>1000</v>
      </c>
    </row>
    <row r="65" spans="2:10" x14ac:dyDescent="0.35">
      <c r="F65" s="5"/>
      <c r="G65" s="7"/>
    </row>
    <row r="66" spans="2:10" x14ac:dyDescent="0.35">
      <c r="B66" s="36" t="s">
        <v>2</v>
      </c>
      <c r="C66" s="36"/>
      <c r="D66" s="36"/>
      <c r="F66" s="4"/>
      <c r="G66" s="4"/>
    </row>
    <row r="67" spans="2:10" x14ac:dyDescent="0.35">
      <c r="B67">
        <v>215410</v>
      </c>
      <c r="C67" t="s">
        <v>138</v>
      </c>
      <c r="F67" s="42">
        <f>+C56</f>
        <v>113984.5</v>
      </c>
      <c r="G67" s="43"/>
    </row>
    <row r="68" spans="2:10" x14ac:dyDescent="0.35">
      <c r="B68">
        <v>215420</v>
      </c>
      <c r="C68" t="s">
        <v>139</v>
      </c>
      <c r="F68" s="44">
        <f>+F56</f>
        <v>45220.5</v>
      </c>
      <c r="G68" s="44"/>
      <c r="I68" s="14" t="s">
        <v>147</v>
      </c>
    </row>
    <row r="69" spans="2:10" x14ac:dyDescent="0.35">
      <c r="B69">
        <v>628500</v>
      </c>
      <c r="C69" t="s">
        <v>135</v>
      </c>
      <c r="F69" s="44">
        <v>2160</v>
      </c>
      <c r="G69" s="44"/>
      <c r="I69" s="14" t="s">
        <v>148</v>
      </c>
    </row>
    <row r="70" spans="2:10" x14ac:dyDescent="0.35">
      <c r="B70">
        <v>446400</v>
      </c>
      <c r="C70" t="s">
        <v>140</v>
      </c>
      <c r="F70" s="44">
        <f>+F69*20%</f>
        <v>432</v>
      </c>
      <c r="G70" s="43"/>
    </row>
    <row r="71" spans="2:10" x14ac:dyDescent="0.35">
      <c r="B71">
        <v>445620</v>
      </c>
      <c r="C71" t="s">
        <v>141</v>
      </c>
      <c r="F71" s="44">
        <v>30841</v>
      </c>
      <c r="G71" s="43"/>
      <c r="J71" t="s">
        <v>149</v>
      </c>
    </row>
    <row r="72" spans="2:10" x14ac:dyDescent="0.35">
      <c r="B72" s="21">
        <v>445800</v>
      </c>
      <c r="C72" s="21" t="s">
        <v>146</v>
      </c>
      <c r="D72" s="21"/>
      <c r="E72" s="21"/>
      <c r="F72" s="45">
        <v>1000</v>
      </c>
      <c r="G72" s="43"/>
      <c r="J72" t="s">
        <v>150</v>
      </c>
    </row>
    <row r="73" spans="2:10" x14ac:dyDescent="0.35">
      <c r="C73">
        <v>471000</v>
      </c>
      <c r="D73" t="s">
        <v>9</v>
      </c>
      <c r="F73" s="44"/>
      <c r="G73" s="43">
        <v>188638</v>
      </c>
    </row>
    <row r="74" spans="2:10" x14ac:dyDescent="0.35">
      <c r="C74">
        <v>238000</v>
      </c>
      <c r="D74" t="s">
        <v>145</v>
      </c>
      <c r="F74" s="44"/>
      <c r="G74" s="43">
        <v>5000</v>
      </c>
    </row>
    <row r="76" spans="2:10" x14ac:dyDescent="0.35">
      <c r="B76" t="s">
        <v>142</v>
      </c>
    </row>
    <row r="79" spans="2:10" x14ac:dyDescent="0.35">
      <c r="B79" s="8" t="s">
        <v>151</v>
      </c>
    </row>
    <row r="82" spans="2:4" x14ac:dyDescent="0.35">
      <c r="B82" t="s">
        <v>152</v>
      </c>
    </row>
    <row r="95" spans="2:4" x14ac:dyDescent="0.35">
      <c r="B95" t="s">
        <v>158</v>
      </c>
      <c r="C95" t="s">
        <v>130</v>
      </c>
      <c r="D95" t="s">
        <v>130</v>
      </c>
    </row>
    <row r="97" spans="1:4" x14ac:dyDescent="0.35">
      <c r="A97" t="s">
        <v>153</v>
      </c>
      <c r="B97" t="s">
        <v>159</v>
      </c>
      <c r="D97" t="s">
        <v>161</v>
      </c>
    </row>
    <row r="98" spans="1:4" x14ac:dyDescent="0.35">
      <c r="B98" s="47">
        <f>F67*20000/8600000</f>
        <v>265.08023255813953</v>
      </c>
      <c r="D98" t="s">
        <v>160</v>
      </c>
    </row>
    <row r="101" spans="1:4" x14ac:dyDescent="0.35">
      <c r="A101" t="s">
        <v>154</v>
      </c>
      <c r="B101" t="s">
        <v>155</v>
      </c>
    </row>
    <row r="102" spans="1:4" x14ac:dyDescent="0.35">
      <c r="B102" t="s">
        <v>162</v>
      </c>
    </row>
    <row r="104" spans="1:4" x14ac:dyDescent="0.35">
      <c r="A104" t="s">
        <v>156</v>
      </c>
      <c r="B104" t="s">
        <v>157</v>
      </c>
    </row>
    <row r="106" spans="1:4" x14ac:dyDescent="0.35">
      <c r="B106" s="8" t="s">
        <v>163</v>
      </c>
    </row>
  </sheetData>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0"/>
  <sheetViews>
    <sheetView topLeftCell="A8" zoomScale="72" workbookViewId="0">
      <selection activeCell="B49" sqref="B49"/>
    </sheetView>
  </sheetViews>
  <sheetFormatPr baseColWidth="10" defaultRowHeight="14.5" x14ac:dyDescent="0.35"/>
  <cols>
    <col min="1" max="1" width="14.90625" customWidth="1"/>
    <col min="4" max="4" width="11.54296875" bestFit="1" customWidth="1"/>
  </cols>
  <sheetData>
    <row r="1" spans="1:7" x14ac:dyDescent="0.35">
      <c r="A1" t="s">
        <v>164</v>
      </c>
    </row>
    <row r="14" spans="1:7" x14ac:dyDescent="0.35">
      <c r="A14" s="9" t="s">
        <v>165</v>
      </c>
    </row>
    <row r="16" spans="1:7" x14ac:dyDescent="0.35">
      <c r="A16" s="19" t="s">
        <v>6</v>
      </c>
      <c r="B16" s="2"/>
      <c r="C16" s="2"/>
      <c r="D16" s="2"/>
      <c r="E16" s="2"/>
      <c r="F16" s="2"/>
      <c r="G16" s="2"/>
    </row>
    <row r="17" spans="1:9" x14ac:dyDescent="0.35">
      <c r="A17" s="2" t="s">
        <v>7</v>
      </c>
      <c r="B17" s="2"/>
      <c r="C17" s="2"/>
      <c r="D17" s="2"/>
      <c r="E17" s="2"/>
      <c r="F17" s="2"/>
      <c r="G17" s="2"/>
    </row>
    <row r="18" spans="1:9" x14ac:dyDescent="0.35">
      <c r="A18" s="18" t="s">
        <v>166</v>
      </c>
      <c r="B18" s="2"/>
      <c r="C18" s="2"/>
      <c r="D18" s="2"/>
      <c r="E18" s="12"/>
      <c r="F18" s="12"/>
      <c r="G18" s="2"/>
    </row>
    <row r="19" spans="1:9" x14ac:dyDescent="0.35">
      <c r="A19" s="18"/>
      <c r="B19" s="2"/>
      <c r="C19" s="2"/>
      <c r="D19" s="2"/>
      <c r="E19" s="12"/>
      <c r="F19" s="12"/>
      <c r="G19" s="2"/>
    </row>
    <row r="20" spans="1:9" x14ac:dyDescent="0.35">
      <c r="A20" s="8" t="s">
        <v>8</v>
      </c>
      <c r="B20" s="2"/>
      <c r="C20" s="2"/>
      <c r="D20" s="2"/>
      <c r="E20" s="2"/>
      <c r="F20" s="2"/>
      <c r="G20" s="2"/>
    </row>
    <row r="21" spans="1:9" x14ac:dyDescent="0.35">
      <c r="A21" s="8"/>
      <c r="B21" s="2"/>
      <c r="C21" s="2"/>
      <c r="D21" s="2"/>
      <c r="E21" s="2"/>
      <c r="F21" s="2"/>
      <c r="G21" s="2"/>
    </row>
    <row r="22" spans="1:9" x14ac:dyDescent="0.35">
      <c r="A22" s="13" t="s">
        <v>167</v>
      </c>
      <c r="B22" s="2"/>
      <c r="C22" s="2"/>
      <c r="D22" s="2"/>
      <c r="E22" s="2"/>
      <c r="F22" s="2"/>
      <c r="G22" s="2"/>
    </row>
    <row r="23" spans="1:9" x14ac:dyDescent="0.35">
      <c r="A23" s="8"/>
      <c r="B23" s="2"/>
      <c r="C23" s="2"/>
      <c r="D23" s="2"/>
      <c r="E23" s="2"/>
      <c r="F23" s="2"/>
      <c r="G23" s="2"/>
    </row>
    <row r="24" spans="1:9" x14ac:dyDescent="0.35">
      <c r="A24" s="29" t="s">
        <v>168</v>
      </c>
      <c r="B24" s="2"/>
      <c r="C24" s="2"/>
      <c r="D24" s="2"/>
      <c r="E24" s="2"/>
      <c r="F24" s="2"/>
      <c r="G24" s="2"/>
    </row>
    <row r="25" spans="1:9" x14ac:dyDescent="0.35">
      <c r="A25" t="s">
        <v>169</v>
      </c>
      <c r="B25" s="2"/>
      <c r="C25" s="2"/>
      <c r="D25" s="2"/>
      <c r="E25" s="2"/>
      <c r="F25" s="2"/>
      <c r="G25" s="2"/>
      <c r="I25" s="14" t="s">
        <v>173</v>
      </c>
    </row>
    <row r="26" spans="1:9" x14ac:dyDescent="0.35">
      <c r="A26" s="8"/>
      <c r="B26" s="2"/>
      <c r="C26" s="2"/>
      <c r="D26" s="2"/>
      <c r="E26" s="2"/>
      <c r="F26" s="2"/>
      <c r="G26" s="2"/>
      <c r="I26" s="14" t="s">
        <v>174</v>
      </c>
    </row>
    <row r="27" spans="1:9" x14ac:dyDescent="0.35">
      <c r="A27" s="8" t="s">
        <v>170</v>
      </c>
      <c r="B27" s="2"/>
      <c r="C27" s="2"/>
      <c r="D27" s="2"/>
      <c r="E27" s="2"/>
      <c r="F27" s="2"/>
      <c r="G27" s="2"/>
      <c r="I27" s="14" t="s">
        <v>175</v>
      </c>
    </row>
    <row r="28" spans="1:9" x14ac:dyDescent="0.35">
      <c r="A28" s="8" t="s">
        <v>171</v>
      </c>
      <c r="B28" s="2"/>
      <c r="C28" s="2"/>
      <c r="D28" s="2"/>
      <c r="E28" s="2"/>
      <c r="F28" s="2"/>
      <c r="G28" s="2"/>
      <c r="I28" s="14" t="s">
        <v>176</v>
      </c>
    </row>
    <row r="29" spans="1:9" x14ac:dyDescent="0.35">
      <c r="A29" s="8" t="s">
        <v>172</v>
      </c>
      <c r="B29" s="2"/>
      <c r="C29" s="2"/>
      <c r="D29" s="2"/>
      <c r="E29" s="2"/>
      <c r="F29" s="2"/>
      <c r="G29" s="2"/>
    </row>
    <row r="30" spans="1:9" x14ac:dyDescent="0.35">
      <c r="A30" s="8"/>
      <c r="I30" s="14" t="s">
        <v>29</v>
      </c>
    </row>
    <row r="31" spans="1:9" x14ac:dyDescent="0.35">
      <c r="A31" s="8" t="s">
        <v>177</v>
      </c>
    </row>
    <row r="33" spans="1:8" x14ac:dyDescent="0.35">
      <c r="A33" s="9" t="s">
        <v>178</v>
      </c>
    </row>
    <row r="35" spans="1:8" x14ac:dyDescent="0.35">
      <c r="A35" t="s">
        <v>179</v>
      </c>
    </row>
    <row r="37" spans="1:8" x14ac:dyDescent="0.35">
      <c r="A37" s="14" t="s">
        <v>10</v>
      </c>
    </row>
    <row r="38" spans="1:8" x14ac:dyDescent="0.35">
      <c r="A38" s="14" t="s">
        <v>11</v>
      </c>
    </row>
    <row r="39" spans="1:8" x14ac:dyDescent="0.35">
      <c r="A39" s="14" t="s">
        <v>12</v>
      </c>
    </row>
    <row r="40" spans="1:8" x14ac:dyDescent="0.35">
      <c r="A40" s="14" t="s">
        <v>13</v>
      </c>
    </row>
    <row r="41" spans="1:8" x14ac:dyDescent="0.35">
      <c r="A41" s="14" t="s">
        <v>14</v>
      </c>
      <c r="H41" s="14" t="s">
        <v>5</v>
      </c>
    </row>
    <row r="42" spans="1:8" x14ac:dyDescent="0.35">
      <c r="A42" s="14"/>
      <c r="H42" s="14"/>
    </row>
    <row r="43" spans="1:8" x14ac:dyDescent="0.35">
      <c r="A43" s="14"/>
      <c r="H43" s="14"/>
    </row>
    <row r="44" spans="1:8" x14ac:dyDescent="0.35">
      <c r="A44" s="13" t="s">
        <v>180</v>
      </c>
      <c r="H44" s="14"/>
    </row>
    <row r="45" spans="1:8" x14ac:dyDescent="0.35">
      <c r="A45" s="14"/>
      <c r="H45" s="14"/>
    </row>
    <row r="46" spans="1:8" x14ac:dyDescent="0.35">
      <c r="A46" s="13" t="s">
        <v>181</v>
      </c>
      <c r="H46" s="14"/>
    </row>
    <row r="47" spans="1:8" x14ac:dyDescent="0.35">
      <c r="A47" s="14"/>
      <c r="B47" t="s">
        <v>182</v>
      </c>
      <c r="H47" s="14"/>
    </row>
    <row r="48" spans="1:8" x14ac:dyDescent="0.35">
      <c r="B48" t="s">
        <v>183</v>
      </c>
    </row>
    <row r="50" spans="1:1" x14ac:dyDescent="0.35">
      <c r="A50" s="8" t="s">
        <v>15</v>
      </c>
    </row>
  </sheetData>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0:A34"/>
  <sheetViews>
    <sheetView topLeftCell="A11" workbookViewId="0">
      <selection activeCell="D28" sqref="D28"/>
    </sheetView>
  </sheetViews>
  <sheetFormatPr baseColWidth="10" defaultRowHeight="14.5" x14ac:dyDescent="0.35"/>
  <sheetData>
    <row r="20" spans="1:1" x14ac:dyDescent="0.35">
      <c r="A20" s="48" t="s">
        <v>184</v>
      </c>
    </row>
    <row r="21" spans="1:1" x14ac:dyDescent="0.35">
      <c r="A21" s="49" t="s">
        <v>187</v>
      </c>
    </row>
    <row r="22" spans="1:1" x14ac:dyDescent="0.35">
      <c r="A22" s="49" t="s">
        <v>185</v>
      </c>
    </row>
    <row r="23" spans="1:1" x14ac:dyDescent="0.35">
      <c r="A23" s="50" t="s">
        <v>186</v>
      </c>
    </row>
    <row r="25" spans="1:1" x14ac:dyDescent="0.35">
      <c r="A25" s="29" t="s">
        <v>188</v>
      </c>
    </row>
    <row r="26" spans="1:1" x14ac:dyDescent="0.35">
      <c r="A26" s="48" t="s">
        <v>189</v>
      </c>
    </row>
    <row r="29" spans="1:1" x14ac:dyDescent="0.35">
      <c r="A29" s="48" t="s">
        <v>190</v>
      </c>
    </row>
    <row r="30" spans="1:1" x14ac:dyDescent="0.35">
      <c r="A30" s="52" t="s">
        <v>191</v>
      </c>
    </row>
    <row r="31" spans="1:1" x14ac:dyDescent="0.35">
      <c r="A31" s="48" t="s">
        <v>192</v>
      </c>
    </row>
    <row r="32" spans="1:1" x14ac:dyDescent="0.35">
      <c r="A32" s="48"/>
    </row>
    <row r="33" spans="1:1" x14ac:dyDescent="0.35">
      <c r="A33" s="48" t="s">
        <v>193</v>
      </c>
    </row>
    <row r="34" spans="1:1" x14ac:dyDescent="0.35">
      <c r="A34" s="51" t="s">
        <v>194</v>
      </c>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8</vt:i4>
      </vt:variant>
    </vt:vector>
  </HeadingPairs>
  <TitlesOfParts>
    <vt:vector size="8" baseType="lpstr">
      <vt:lpstr>Mission 1A</vt:lpstr>
      <vt:lpstr>Mission 1B</vt:lpstr>
      <vt:lpstr>Mission 1C</vt:lpstr>
      <vt:lpstr>Mission 2A</vt:lpstr>
      <vt:lpstr>Mission 2B</vt:lpstr>
      <vt:lpstr>Mission 3A</vt:lpstr>
      <vt:lpstr>Mission 3B</vt:lpstr>
      <vt:lpstr>Mission 4</vt:lpstr>
    </vt:vector>
  </TitlesOfParts>
  <Company>U.B.O. - D.S.I.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munier</dc:creator>
  <cp:lastModifiedBy>munier</cp:lastModifiedBy>
  <dcterms:created xsi:type="dcterms:W3CDTF">2024-05-16T19:17:07Z</dcterms:created>
  <dcterms:modified xsi:type="dcterms:W3CDTF">2024-05-26T20:12:23Z</dcterms:modified>
</cp:coreProperties>
</file>